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2\Desktop\"/>
    </mc:Choice>
  </mc:AlternateContent>
  <bookViews>
    <workbookView xWindow="0" yWindow="0" windowWidth="19020" windowHeight="7815"/>
  </bookViews>
  <sheets>
    <sheet name="РИОСВ-Пазарджик" sheetId="1" r:id="rId1"/>
  </sheets>
  <calcPr calcId="162913"/>
  <customWorkbookViews>
    <customWorkbookView name="atanasova2 - Personal View" guid="{D274EAFF-911A-458D-9EB0-1ED996BB0A60}" mergeInterval="0" personalView="1" maximized="1" windowWidth="1231" windowHeight="645" activeSheetId="1"/>
    <customWorkbookView name="Iivanov - Personal View" guid="{CACF5B9D-9F1E-4A36-9296-7EA43C02AD00}" mergeInterval="0" personalView="1" maximized="1" windowWidth="1420" windowHeight="681" activeSheetId="1"/>
    <customWorkbookView name="nec460p - Personal View" guid="{8DB1E6E9-7D81-4D3C-852E-F8FBC28C94D8}" mergeInterval="0" personalView="1" maximized="1" windowWidth="1020" windowHeight="550" activeSheetId="1"/>
    <customWorkbookView name="Gergana Shishiniova - Personal View" guid="{4BFDAE34-A345-458F-B59F-1AF055DE1289}" mergeInterval="0" personalView="1" maximized="1" windowWidth="1148" windowHeight="609" activeSheetId="1" showComments="commIndAndComment"/>
    <customWorkbookView name="Kamelia - Личен изглед" guid="{AD798F90-13E2-4C81-9EFF-2268982EA94C}" mergeInterval="0" personalView="1" maximized="1" windowWidth="1065" windowHeight="428" activeSheetId="1"/>
    <customWorkbookView name="atanasova2 - Личен изглед" guid="{26C9A1C5-B2AC-470C-AFFD-5333B831A6E7}" mergeInterval="0" personalView="1" maximized="1" windowWidth="1436" windowHeight="645" activeSheetId="1"/>
    <customWorkbookView name="Iivanov - Личен изглед" guid="{94ECEC9D-9812-4D7B-B6C1-2E27410B69BD}" mergeInterval="0" personalView="1" maximized="1" windowWidth="1436" windowHeight="685" activeSheetId="1"/>
  </customWorkbookViews>
</workbook>
</file>

<file path=xl/calcChain.xml><?xml version="1.0" encoding="utf-8"?>
<calcChain xmlns="http://schemas.openxmlformats.org/spreadsheetml/2006/main">
  <c r="I115" i="1" l="1"/>
  <c r="H115" i="1"/>
  <c r="M115" i="1"/>
  <c r="M106" i="1"/>
  <c r="I106" i="1"/>
  <c r="H106" i="1"/>
  <c r="J106" i="1"/>
  <c r="I97" i="1"/>
  <c r="H97" i="1"/>
  <c r="M97" i="1"/>
  <c r="I88" i="1"/>
  <c r="H88" i="1"/>
  <c r="M88" i="1"/>
  <c r="J88" i="1"/>
  <c r="I79" i="1"/>
  <c r="H79" i="1"/>
  <c r="J79" i="1"/>
  <c r="M79" i="1"/>
  <c r="I70" i="1"/>
  <c r="H70" i="1"/>
  <c r="J70" i="1"/>
  <c r="M70" i="1"/>
  <c r="I61" i="1"/>
  <c r="N61" i="1"/>
  <c r="H61" i="1"/>
  <c r="M61" i="1"/>
  <c r="I52" i="1"/>
  <c r="J52" i="1"/>
  <c r="H52" i="1"/>
  <c r="M52" i="1"/>
  <c r="I43" i="1"/>
  <c r="H43" i="1"/>
  <c r="J43" i="1"/>
  <c r="I34" i="1"/>
  <c r="H34" i="1"/>
  <c r="M34" i="1"/>
  <c r="H25" i="1"/>
  <c r="M25" i="1"/>
  <c r="I25" i="1"/>
  <c r="N25" i="1"/>
  <c r="I24" i="1"/>
  <c r="N24" i="1"/>
  <c r="H24" i="1"/>
  <c r="J24" i="1"/>
  <c r="M24" i="1"/>
  <c r="I168" i="1"/>
  <c r="H168" i="1"/>
  <c r="M168" i="1"/>
  <c r="N115" i="1"/>
  <c r="H161" i="1"/>
  <c r="J161" i="1"/>
  <c r="I150" i="1"/>
  <c r="N150" i="1"/>
  <c r="H150" i="1"/>
  <c r="M150" i="1"/>
  <c r="H139" i="1"/>
  <c r="M139" i="1"/>
  <c r="I138" i="1"/>
  <c r="N138" i="1"/>
  <c r="H138" i="1"/>
  <c r="M138" i="1"/>
  <c r="I167" i="1"/>
  <c r="H167" i="1"/>
  <c r="M167" i="1"/>
  <c r="I164" i="1"/>
  <c r="J164" i="1"/>
  <c r="N164" i="1"/>
  <c r="H164" i="1"/>
  <c r="N149" i="1"/>
  <c r="M149" i="1"/>
  <c r="N136" i="1"/>
  <c r="M136" i="1"/>
  <c r="I137" i="1"/>
  <c r="N137" i="1"/>
  <c r="H137" i="1"/>
  <c r="J137" i="1"/>
  <c r="I114" i="1"/>
  <c r="N114" i="1"/>
  <c r="H114" i="1"/>
  <c r="J114" i="1"/>
  <c r="M114" i="1"/>
  <c r="I105" i="1"/>
  <c r="N105" i="1"/>
  <c r="H105" i="1"/>
  <c r="M105" i="1"/>
  <c r="J105" i="1"/>
  <c r="H96" i="1"/>
  <c r="M96" i="1"/>
  <c r="H87" i="1"/>
  <c r="M87" i="1"/>
  <c r="H78" i="1"/>
  <c r="M78" i="1"/>
  <c r="J78" i="1"/>
  <c r="I69" i="1"/>
  <c r="H69" i="1"/>
  <c r="M69" i="1"/>
  <c r="I60" i="1"/>
  <c r="H60" i="1"/>
  <c r="M60" i="1"/>
  <c r="J60" i="1"/>
  <c r="H51" i="1"/>
  <c r="J51" i="1"/>
  <c r="M51" i="1"/>
  <c r="I42" i="1"/>
  <c r="H42" i="1"/>
  <c r="J42" i="1"/>
  <c r="M42" i="1"/>
  <c r="I33" i="1"/>
  <c r="H33" i="1"/>
  <c r="M33" i="1"/>
  <c r="I23" i="1"/>
  <c r="N23" i="1"/>
  <c r="I22" i="1"/>
  <c r="N22" i="1"/>
  <c r="H23" i="1"/>
  <c r="M23" i="1"/>
  <c r="H22" i="1"/>
  <c r="M22" i="1"/>
  <c r="H135" i="1"/>
  <c r="M135" i="1"/>
  <c r="H133" i="1"/>
  <c r="J133" i="1"/>
  <c r="M133" i="1"/>
  <c r="I104" i="1"/>
  <c r="I103" i="1"/>
  <c r="J103" i="1"/>
  <c r="N134" i="1"/>
  <c r="M134" i="1"/>
  <c r="I135" i="1"/>
  <c r="N135" i="1"/>
  <c r="I133" i="1"/>
  <c r="N133" i="1"/>
  <c r="H21" i="1"/>
  <c r="M21" i="1"/>
  <c r="I21" i="1"/>
  <c r="N21" i="1"/>
  <c r="H20" i="1"/>
  <c r="M20" i="1"/>
  <c r="I20" i="1"/>
  <c r="N20" i="1"/>
  <c r="I113" i="1"/>
  <c r="N113" i="1"/>
  <c r="H113" i="1"/>
  <c r="M113" i="1"/>
  <c r="H104" i="1"/>
  <c r="J104" i="1"/>
  <c r="M104" i="1"/>
  <c r="I95" i="1"/>
  <c r="H95" i="1"/>
  <c r="M95" i="1"/>
  <c r="I86" i="1"/>
  <c r="H86" i="1"/>
  <c r="M86" i="1"/>
  <c r="I77" i="1"/>
  <c r="N77" i="1"/>
  <c r="H77" i="1"/>
  <c r="M77" i="1"/>
  <c r="I68" i="1"/>
  <c r="H68" i="1"/>
  <c r="M68" i="1"/>
  <c r="I59" i="1"/>
  <c r="H59" i="1"/>
  <c r="J59" i="1"/>
  <c r="I50" i="1"/>
  <c r="H50" i="1"/>
  <c r="J50" i="1"/>
  <c r="M50" i="1"/>
  <c r="I41" i="1"/>
  <c r="H41" i="1"/>
  <c r="M41" i="1"/>
  <c r="J41" i="1"/>
  <c r="I32" i="1"/>
  <c r="N32" i="1"/>
  <c r="H32" i="1"/>
  <c r="M32" i="1"/>
  <c r="I163" i="1"/>
  <c r="N163" i="1"/>
  <c r="H163" i="1"/>
  <c r="M163" i="1"/>
  <c r="I148" i="1"/>
  <c r="N148" i="1"/>
  <c r="H148" i="1"/>
  <c r="J148" i="1"/>
  <c r="M148" i="1"/>
  <c r="I166" i="1"/>
  <c r="H166" i="1"/>
  <c r="J166" i="1"/>
  <c r="M166" i="1"/>
  <c r="I158" i="1"/>
  <c r="I157" i="1"/>
  <c r="I156" i="1"/>
  <c r="H158" i="1"/>
  <c r="H157" i="1"/>
  <c r="H156" i="1"/>
  <c r="J76" i="1"/>
  <c r="I36" i="1"/>
  <c r="J36" i="1"/>
  <c r="J39" i="1"/>
  <c r="J40" i="1"/>
  <c r="I165" i="1"/>
  <c r="H165" i="1"/>
  <c r="J165" i="1"/>
  <c r="I132" i="1"/>
  <c r="H132" i="1"/>
  <c r="J132" i="1"/>
  <c r="N132" i="1"/>
  <c r="M132" i="1"/>
  <c r="I162" i="1"/>
  <c r="N162" i="1"/>
  <c r="H162" i="1"/>
  <c r="J162" i="1"/>
  <c r="M162" i="1"/>
  <c r="N109" i="1"/>
  <c r="M103" i="1"/>
  <c r="M94" i="1"/>
  <c r="J94" i="1"/>
  <c r="M85" i="1"/>
  <c r="J85" i="1"/>
  <c r="M76" i="1"/>
  <c r="M67" i="1"/>
  <c r="J67" i="1"/>
  <c r="M58" i="1"/>
  <c r="J58" i="1"/>
  <c r="M49" i="1"/>
  <c r="J49" i="1"/>
  <c r="N31" i="1"/>
  <c r="M31" i="1"/>
  <c r="J31" i="1"/>
  <c r="I147" i="1"/>
  <c r="H147" i="1"/>
  <c r="J147" i="1"/>
  <c r="N147" i="1"/>
  <c r="M147" i="1"/>
  <c r="I18" i="1"/>
  <c r="N18" i="1"/>
  <c r="H18" i="1"/>
  <c r="J18" i="1"/>
  <c r="M18" i="1"/>
  <c r="I16" i="1"/>
  <c r="H16" i="1"/>
  <c r="J16" i="1"/>
  <c r="M112" i="1"/>
  <c r="J112" i="1"/>
  <c r="I111" i="1"/>
  <c r="N111" i="1"/>
  <c r="I110" i="1"/>
  <c r="N110" i="1"/>
  <c r="I108" i="1"/>
  <c r="N108" i="1"/>
  <c r="I107" i="1"/>
  <c r="J107" i="1"/>
  <c r="N107" i="1"/>
  <c r="H111" i="1"/>
  <c r="J111" i="1"/>
  <c r="M111" i="1"/>
  <c r="H110" i="1"/>
  <c r="J110" i="1"/>
  <c r="M110" i="1"/>
  <c r="H109" i="1"/>
  <c r="J109" i="1"/>
  <c r="M109" i="1"/>
  <c r="H108" i="1"/>
  <c r="J108" i="1"/>
  <c r="M108" i="1"/>
  <c r="H107" i="1"/>
  <c r="H169" i="1"/>
  <c r="M169" i="1"/>
  <c r="I169" i="1"/>
  <c r="N169" i="1"/>
  <c r="I19" i="1"/>
  <c r="N19" i="1"/>
  <c r="H19" i="1"/>
  <c r="M19" i="1"/>
  <c r="I17" i="1"/>
  <c r="N17" i="1"/>
  <c r="H17" i="1"/>
  <c r="J17" i="1"/>
  <c r="M17" i="1"/>
  <c r="I15" i="1"/>
  <c r="N15" i="1"/>
  <c r="H15" i="1"/>
  <c r="M15" i="1"/>
  <c r="J15" i="1"/>
  <c r="I14" i="1"/>
  <c r="N14" i="1"/>
  <c r="H14" i="1"/>
  <c r="M14" i="1"/>
  <c r="I13" i="1"/>
  <c r="N13" i="1"/>
  <c r="H13" i="1"/>
  <c r="M13" i="1"/>
  <c r="I12" i="1"/>
  <c r="N12" i="1"/>
  <c r="H12" i="1"/>
  <c r="J12" i="1"/>
  <c r="I10" i="1"/>
  <c r="N10" i="1"/>
  <c r="H10" i="1"/>
  <c r="J10" i="1"/>
  <c r="M10" i="1"/>
  <c r="I9" i="1"/>
  <c r="N9" i="1"/>
  <c r="H9" i="1"/>
  <c r="J9" i="1"/>
  <c r="M9" i="1"/>
  <c r="I8" i="1"/>
  <c r="N8" i="1"/>
  <c r="H8" i="1"/>
  <c r="J8" i="1"/>
  <c r="I291" i="1"/>
  <c r="I278" i="1"/>
  <c r="N278" i="1"/>
  <c r="I265" i="1"/>
  <c r="N265" i="1"/>
  <c r="N251" i="1"/>
  <c r="I223" i="1"/>
  <c r="N223" i="1"/>
  <c r="I181" i="1"/>
  <c r="N181" i="1"/>
  <c r="H181" i="1"/>
  <c r="J181" i="1"/>
  <c r="M181" i="1"/>
  <c r="N250" i="1"/>
  <c r="H250" i="1"/>
  <c r="M250" i="1"/>
  <c r="I290" i="1"/>
  <c r="I277" i="1"/>
  <c r="N277" i="1"/>
  <c r="I264" i="1"/>
  <c r="N264" i="1"/>
  <c r="H237" i="1"/>
  <c r="M237" i="1"/>
  <c r="I237" i="1"/>
  <c r="I222" i="1"/>
  <c r="N222" i="1"/>
  <c r="H180" i="1"/>
  <c r="J180" i="1"/>
  <c r="M180" i="1"/>
  <c r="I180" i="1"/>
  <c r="N180" i="1"/>
  <c r="I289" i="1"/>
  <c r="I314" i="1"/>
  <c r="I313" i="1"/>
  <c r="I312" i="1"/>
  <c r="I311" i="1"/>
  <c r="N311" i="1"/>
  <c r="H313" i="1"/>
  <c r="M313" i="1"/>
  <c r="H312" i="1"/>
  <c r="M312" i="1"/>
  <c r="H311" i="1"/>
  <c r="M311" i="1"/>
  <c r="I310" i="1"/>
  <c r="N310" i="1"/>
  <c r="H310" i="1"/>
  <c r="J310" i="1"/>
  <c r="M310" i="1"/>
  <c r="I308" i="1"/>
  <c r="N308" i="1"/>
  <c r="I272" i="1"/>
  <c r="N272" i="1"/>
  <c r="H272" i="1"/>
  <c r="J272" i="1"/>
  <c r="M272" i="1"/>
  <c r="I309" i="1"/>
  <c r="N309" i="1"/>
  <c r="H309" i="1"/>
  <c r="M309" i="1"/>
  <c r="H308" i="1"/>
  <c r="M308" i="1"/>
  <c r="I307" i="1"/>
  <c r="N307" i="1"/>
  <c r="H307" i="1"/>
  <c r="M307" i="1"/>
  <c r="I306" i="1"/>
  <c r="N306" i="1"/>
  <c r="H306" i="1"/>
  <c r="M306" i="1"/>
  <c r="I305" i="1"/>
  <c r="N305" i="1"/>
  <c r="H305" i="1"/>
  <c r="J305" i="1"/>
  <c r="M305" i="1"/>
  <c r="N297" i="1"/>
  <c r="M297" i="1"/>
  <c r="I296" i="1"/>
  <c r="N296" i="1"/>
  <c r="H296" i="1"/>
  <c r="J296" i="1"/>
  <c r="I295" i="1"/>
  <c r="N295" i="1"/>
  <c r="H295" i="1"/>
  <c r="J295" i="1"/>
  <c r="M295" i="1"/>
  <c r="I294" i="1"/>
  <c r="N294" i="1"/>
  <c r="H294" i="1"/>
  <c r="M294" i="1"/>
  <c r="I293" i="1"/>
  <c r="N293" i="1"/>
  <c r="H293" i="1"/>
  <c r="M293" i="1"/>
  <c r="N292" i="1"/>
  <c r="H292" i="1"/>
  <c r="J292" i="1"/>
  <c r="I288" i="1"/>
  <c r="N288" i="1"/>
  <c r="H288" i="1"/>
  <c r="J288" i="1"/>
  <c r="M288" i="1"/>
  <c r="I287" i="1"/>
  <c r="N287" i="1"/>
  <c r="H287" i="1"/>
  <c r="J287" i="1"/>
  <c r="I286" i="1"/>
  <c r="N286" i="1"/>
  <c r="H286" i="1"/>
  <c r="M286" i="1"/>
  <c r="I285" i="1"/>
  <c r="N285" i="1"/>
  <c r="H285" i="1"/>
  <c r="M285" i="1"/>
  <c r="I284" i="1"/>
  <c r="N284" i="1"/>
  <c r="H284" i="1"/>
  <c r="J284" i="1"/>
  <c r="M284" i="1"/>
  <c r="I283" i="1"/>
  <c r="N283" i="1"/>
  <c r="H283" i="1"/>
  <c r="J283" i="1"/>
  <c r="M283" i="1"/>
  <c r="N282" i="1"/>
  <c r="H282" i="1"/>
  <c r="J282" i="1"/>
  <c r="M282" i="1"/>
  <c r="I281" i="1"/>
  <c r="N281" i="1"/>
  <c r="H281" i="1"/>
  <c r="M281" i="1"/>
  <c r="J281" i="1"/>
  <c r="I280" i="1"/>
  <c r="N280" i="1"/>
  <c r="H280" i="1"/>
  <c r="M280" i="1"/>
  <c r="I279" i="1"/>
  <c r="N279" i="1"/>
  <c r="H279" i="1"/>
  <c r="I276" i="1"/>
  <c r="N276" i="1"/>
  <c r="H276" i="1"/>
  <c r="M276" i="1"/>
  <c r="I275" i="1"/>
  <c r="N275" i="1"/>
  <c r="H275" i="1"/>
  <c r="J275" i="1"/>
  <c r="M275" i="1"/>
  <c r="I274" i="1"/>
  <c r="N274" i="1"/>
  <c r="H274" i="1"/>
  <c r="J274" i="1"/>
  <c r="M274" i="1"/>
  <c r="I273" i="1"/>
  <c r="N273" i="1"/>
  <c r="H273" i="1"/>
  <c r="M273" i="1"/>
  <c r="I271" i="1"/>
  <c r="N271" i="1"/>
  <c r="H271" i="1"/>
  <c r="M271" i="1"/>
  <c r="J271" i="1"/>
  <c r="I270" i="1"/>
  <c r="N270" i="1"/>
  <c r="H270" i="1"/>
  <c r="M270" i="1"/>
  <c r="N269" i="1"/>
  <c r="H269" i="1"/>
  <c r="J269" i="1"/>
  <c r="M269" i="1"/>
  <c r="I268" i="1"/>
  <c r="N268" i="1"/>
  <c r="H268" i="1"/>
  <c r="M268" i="1"/>
  <c r="I267" i="1"/>
  <c r="H267" i="1"/>
  <c r="J267" i="1"/>
  <c r="I266" i="1"/>
  <c r="N266" i="1"/>
  <c r="H266" i="1"/>
  <c r="M266" i="1"/>
  <c r="I263" i="1"/>
  <c r="N263" i="1"/>
  <c r="H263" i="1"/>
  <c r="J263" i="1"/>
  <c r="M263" i="1"/>
  <c r="I262" i="1"/>
  <c r="N262" i="1"/>
  <c r="H262" i="1"/>
  <c r="J262" i="1"/>
  <c r="M262" i="1"/>
  <c r="I261" i="1"/>
  <c r="J261" i="1"/>
  <c r="N261" i="1"/>
  <c r="H261" i="1"/>
  <c r="M261" i="1"/>
  <c r="I260" i="1"/>
  <c r="N260" i="1"/>
  <c r="H260" i="1"/>
  <c r="M260" i="1"/>
  <c r="I259" i="1"/>
  <c r="N259" i="1"/>
  <c r="H259" i="1"/>
  <c r="J259" i="1"/>
  <c r="M259" i="1"/>
  <c r="I258" i="1"/>
  <c r="N258" i="1"/>
  <c r="H258" i="1"/>
  <c r="J258" i="1"/>
  <c r="I257" i="1"/>
  <c r="N257" i="1"/>
  <c r="H257" i="1"/>
  <c r="M257" i="1"/>
  <c r="N256" i="1"/>
  <c r="H256" i="1"/>
  <c r="J256" i="1"/>
  <c r="I255" i="1"/>
  <c r="N255" i="1"/>
  <c r="H255" i="1"/>
  <c r="J255" i="1"/>
  <c r="M255" i="1"/>
  <c r="I254" i="1"/>
  <c r="N254" i="1"/>
  <c r="H254" i="1"/>
  <c r="J254" i="1"/>
  <c r="I253" i="1"/>
  <c r="N253" i="1"/>
  <c r="H253" i="1"/>
  <c r="J253" i="1"/>
  <c r="M253" i="1"/>
  <c r="I249" i="1"/>
  <c r="N249" i="1"/>
  <c r="H249" i="1"/>
  <c r="J249" i="1"/>
  <c r="M249" i="1"/>
  <c r="I248" i="1"/>
  <c r="N248" i="1"/>
  <c r="H248" i="1"/>
  <c r="I247" i="1"/>
  <c r="N247" i="1"/>
  <c r="H247" i="1"/>
  <c r="J247" i="1"/>
  <c r="M247" i="1"/>
  <c r="I246" i="1"/>
  <c r="N246" i="1"/>
  <c r="H246" i="1"/>
  <c r="M246" i="1"/>
  <c r="I245" i="1"/>
  <c r="N245" i="1"/>
  <c r="H245" i="1"/>
  <c r="J245" i="1"/>
  <c r="M245" i="1"/>
  <c r="I244" i="1"/>
  <c r="N244" i="1"/>
  <c r="H244" i="1"/>
  <c r="M244" i="1"/>
  <c r="I243" i="1"/>
  <c r="J243" i="1"/>
  <c r="N243" i="1"/>
  <c r="H243" i="1"/>
  <c r="N242" i="1"/>
  <c r="H242" i="1"/>
  <c r="M242" i="1"/>
  <c r="I241" i="1"/>
  <c r="N241" i="1"/>
  <c r="H241" i="1"/>
  <c r="J241" i="1"/>
  <c r="I240" i="1"/>
  <c r="N240" i="1"/>
  <c r="H240" i="1"/>
  <c r="M240" i="1"/>
  <c r="M239" i="1"/>
  <c r="I239" i="1"/>
  <c r="N239" i="1"/>
  <c r="I236" i="1"/>
  <c r="N236" i="1"/>
  <c r="H236" i="1"/>
  <c r="J236" i="1"/>
  <c r="M236" i="1"/>
  <c r="I235" i="1"/>
  <c r="N235" i="1"/>
  <c r="H235" i="1"/>
  <c r="M235" i="1"/>
  <c r="I234" i="1"/>
  <c r="N234" i="1"/>
  <c r="H234" i="1"/>
  <c r="M234" i="1"/>
  <c r="J234" i="1"/>
  <c r="I233" i="1"/>
  <c r="N233" i="1"/>
  <c r="H233" i="1"/>
  <c r="M233" i="1"/>
  <c r="I232" i="1"/>
  <c r="N232" i="1"/>
  <c r="H232" i="1"/>
  <c r="J232" i="1"/>
  <c r="M232" i="1"/>
  <c r="I231" i="1"/>
  <c r="N231" i="1"/>
  <c r="H231" i="1"/>
  <c r="M231" i="1"/>
  <c r="I230" i="1"/>
  <c r="N230" i="1"/>
  <c r="H230" i="1"/>
  <c r="M230" i="1"/>
  <c r="N229" i="1"/>
  <c r="H229" i="1"/>
  <c r="J229" i="1"/>
  <c r="I228" i="1"/>
  <c r="N228" i="1"/>
  <c r="H228" i="1"/>
  <c r="J228" i="1"/>
  <c r="M228" i="1"/>
  <c r="I227" i="1"/>
  <c r="N227" i="1"/>
  <c r="H227" i="1"/>
  <c r="J227" i="1"/>
  <c r="M227" i="1"/>
  <c r="M226" i="1"/>
  <c r="I226" i="1"/>
  <c r="N226" i="1"/>
  <c r="I221" i="1"/>
  <c r="N221" i="1"/>
  <c r="H221" i="1"/>
  <c r="M221" i="1"/>
  <c r="I220" i="1"/>
  <c r="N220" i="1"/>
  <c r="H220" i="1"/>
  <c r="J220" i="1"/>
  <c r="I219" i="1"/>
  <c r="N219" i="1"/>
  <c r="H219" i="1"/>
  <c r="M219" i="1"/>
  <c r="J219" i="1"/>
  <c r="I218" i="1"/>
  <c r="N218" i="1"/>
  <c r="H218" i="1"/>
  <c r="M218" i="1"/>
  <c r="I217" i="1"/>
  <c r="N217" i="1"/>
  <c r="H217" i="1"/>
  <c r="J217" i="1"/>
  <c r="M217" i="1"/>
  <c r="I216" i="1"/>
  <c r="N216" i="1"/>
  <c r="H216" i="1"/>
  <c r="M216" i="1"/>
  <c r="I215" i="1"/>
  <c r="N215" i="1"/>
  <c r="H215" i="1"/>
  <c r="M215" i="1"/>
  <c r="N214" i="1"/>
  <c r="H214" i="1"/>
  <c r="J214" i="1"/>
  <c r="M214" i="1"/>
  <c r="I213" i="1"/>
  <c r="N213" i="1"/>
  <c r="H213" i="1"/>
  <c r="J213" i="1"/>
  <c r="M213" i="1"/>
  <c r="I212" i="1"/>
  <c r="N212" i="1"/>
  <c r="H212" i="1"/>
  <c r="J212" i="1"/>
  <c r="M212" i="1"/>
  <c r="N211" i="1"/>
  <c r="H211" i="1"/>
  <c r="M211" i="1"/>
  <c r="I207" i="1"/>
  <c r="N207" i="1"/>
  <c r="H207" i="1"/>
  <c r="M207" i="1"/>
  <c r="I206" i="1"/>
  <c r="N206" i="1"/>
  <c r="H206" i="1"/>
  <c r="M206" i="1"/>
  <c r="I205" i="1"/>
  <c r="N205" i="1"/>
  <c r="H205" i="1"/>
  <c r="M205" i="1"/>
  <c r="J205" i="1"/>
  <c r="I204" i="1"/>
  <c r="N204" i="1"/>
  <c r="H204" i="1"/>
  <c r="J204" i="1"/>
  <c r="M204" i="1"/>
  <c r="I203" i="1"/>
  <c r="N203" i="1"/>
  <c r="H203" i="1"/>
  <c r="M203" i="1"/>
  <c r="I202" i="1"/>
  <c r="N202" i="1"/>
  <c r="H202" i="1"/>
  <c r="M202" i="1"/>
  <c r="I201" i="1"/>
  <c r="N201" i="1"/>
  <c r="H201" i="1"/>
  <c r="J201" i="1"/>
  <c r="M201" i="1"/>
  <c r="N200" i="1"/>
  <c r="H200" i="1"/>
  <c r="J200" i="1"/>
  <c r="I199" i="1"/>
  <c r="N199" i="1"/>
  <c r="H199" i="1"/>
  <c r="J199" i="1"/>
  <c r="M199" i="1"/>
  <c r="I198" i="1"/>
  <c r="N198" i="1"/>
  <c r="H198" i="1"/>
  <c r="M198" i="1"/>
  <c r="I197" i="1"/>
  <c r="N197" i="1"/>
  <c r="H197" i="1"/>
  <c r="M197" i="1"/>
  <c r="I192" i="1"/>
  <c r="N192" i="1"/>
  <c r="H192" i="1"/>
  <c r="J192" i="1"/>
  <c r="M192" i="1"/>
  <c r="I191" i="1"/>
  <c r="N191" i="1"/>
  <c r="H191" i="1"/>
  <c r="J191" i="1"/>
  <c r="M191" i="1"/>
  <c r="I190" i="1"/>
  <c r="N190" i="1"/>
  <c r="H190" i="1"/>
  <c r="M190" i="1"/>
  <c r="I189" i="1"/>
  <c r="N189" i="1"/>
  <c r="H189" i="1"/>
  <c r="M189" i="1"/>
  <c r="I188" i="1"/>
  <c r="N188" i="1"/>
  <c r="H188" i="1"/>
  <c r="M188" i="1"/>
  <c r="I187" i="1"/>
  <c r="N187" i="1"/>
  <c r="H187" i="1"/>
  <c r="J187" i="1"/>
  <c r="M187" i="1"/>
  <c r="N186" i="1"/>
  <c r="H186" i="1"/>
  <c r="M186" i="1"/>
  <c r="J186" i="1"/>
  <c r="N185" i="1"/>
  <c r="H185" i="1"/>
  <c r="M185" i="1"/>
  <c r="J185" i="1"/>
  <c r="N184" i="1"/>
  <c r="H184" i="1"/>
  <c r="M184" i="1"/>
  <c r="I183" i="1"/>
  <c r="N183" i="1"/>
  <c r="H183" i="1"/>
  <c r="M183" i="1"/>
  <c r="I182" i="1"/>
  <c r="N182" i="1"/>
  <c r="H182" i="1"/>
  <c r="M182" i="1"/>
  <c r="I179" i="1"/>
  <c r="N179" i="1"/>
  <c r="H179" i="1"/>
  <c r="J179" i="1"/>
  <c r="M179" i="1"/>
  <c r="I178" i="1"/>
  <c r="N178" i="1"/>
  <c r="H178" i="1"/>
  <c r="J178" i="1"/>
  <c r="M178" i="1"/>
  <c r="I177" i="1"/>
  <c r="J177" i="1"/>
  <c r="N177" i="1"/>
  <c r="H177" i="1"/>
  <c r="M177" i="1"/>
  <c r="I176" i="1"/>
  <c r="N176" i="1"/>
  <c r="H176" i="1"/>
  <c r="J176" i="1"/>
  <c r="M176" i="1"/>
  <c r="I175" i="1"/>
  <c r="N175" i="1"/>
  <c r="H175" i="1"/>
  <c r="M175" i="1"/>
  <c r="I174" i="1"/>
  <c r="N174" i="1"/>
  <c r="H174" i="1"/>
  <c r="J174" i="1"/>
  <c r="M174" i="1"/>
  <c r="I173" i="1"/>
  <c r="N173" i="1"/>
  <c r="H173" i="1"/>
  <c r="J173" i="1"/>
  <c r="M173" i="1"/>
  <c r="N172" i="1"/>
  <c r="H172" i="1"/>
  <c r="M172" i="1"/>
  <c r="I171" i="1"/>
  <c r="N171" i="1"/>
  <c r="H171" i="1"/>
  <c r="M171" i="1"/>
  <c r="M170" i="1"/>
  <c r="I170" i="1"/>
  <c r="J170" i="1"/>
  <c r="N170" i="1"/>
  <c r="N112" i="1"/>
  <c r="J215" i="1"/>
  <c r="J188" i="1"/>
  <c r="J235" i="1"/>
  <c r="J239" i="1"/>
  <c r="J169" i="1"/>
  <c r="M248" i="1"/>
  <c r="M107" i="1"/>
  <c r="N267" i="1"/>
  <c r="J266" i="1"/>
  <c r="J293" i="1"/>
  <c r="M200" i="1"/>
  <c r="J167" i="1"/>
  <c r="M164" i="1"/>
  <c r="J138" i="1"/>
  <c r="M256" i="1"/>
  <c r="J216" i="1"/>
  <c r="M267" i="1"/>
  <c r="J20" i="1"/>
  <c r="J183" i="1"/>
  <c r="J273" i="1"/>
  <c r="M254" i="1"/>
  <c r="M220" i="1"/>
  <c r="J172" i="1"/>
  <c r="J211" i="1"/>
  <c r="J279" i="1"/>
  <c r="J286" i="1"/>
  <c r="M296" i="1"/>
  <c r="J260" i="1"/>
  <c r="M292" i="1"/>
  <c r="J221" i="1"/>
  <c r="J182" i="1"/>
  <c r="J202" i="1"/>
  <c r="J240" i="1"/>
  <c r="M287" i="1"/>
  <c r="J163" i="1"/>
  <c r="J33" i="1"/>
  <c r="J246" i="1"/>
  <c r="M59" i="1"/>
  <c r="J171" i="1"/>
  <c r="M258" i="1"/>
  <c r="J237" i="1"/>
  <c r="J68" i="1"/>
  <c r="J257" i="1"/>
  <c r="J22" i="1"/>
  <c r="J184" i="1"/>
  <c r="J23" i="1"/>
  <c r="J285" i="1"/>
  <c r="M137" i="1"/>
  <c r="J32" i="1"/>
  <c r="J218" i="1"/>
  <c r="J309" i="1"/>
  <c r="J280" i="1"/>
  <c r="J244" i="1"/>
  <c r="J242" i="1"/>
  <c r="J87" i="1"/>
  <c r="J206" i="1"/>
  <c r="J86" i="1"/>
  <c r="J207" i="1"/>
  <c r="J77" i="1"/>
  <c r="J113" i="1"/>
  <c r="M279" i="1"/>
  <c r="M243" i="1"/>
  <c r="J276" i="1"/>
  <c r="J230" i="1"/>
  <c r="J306" i="1"/>
  <c r="J21" i="1"/>
  <c r="J175" i="1"/>
  <c r="M229" i="1"/>
  <c r="J13" i="1"/>
  <c r="J270" i="1"/>
  <c r="J233" i="1"/>
  <c r="J226" i="1"/>
  <c r="J197" i="1"/>
  <c r="J97" i="1"/>
  <c r="J61" i="1"/>
  <c r="M43" i="1"/>
  <c r="J34" i="1"/>
  <c r="J189" i="1"/>
  <c r="J307" i="1"/>
  <c r="J69" i="1"/>
  <c r="M241" i="1"/>
  <c r="M12" i="1"/>
  <c r="J19" i="1"/>
  <c r="M165" i="1"/>
  <c r="J248" i="1"/>
  <c r="J190" i="1"/>
  <c r="J308" i="1"/>
  <c r="J95" i="1"/>
  <c r="J115" i="1"/>
  <c r="J135" i="1"/>
  <c r="J168" i="1"/>
  <c r="J203" i="1"/>
  <c r="M16" i="1"/>
  <c r="J96" i="1"/>
  <c r="J14" i="1"/>
  <c r="J231" i="1"/>
  <c r="J268" i="1"/>
  <c r="M8" i="1"/>
  <c r="J294" i="1"/>
  <c r="J198" i="1"/>
  <c r="M161" i="1"/>
  <c r="J150" i="1"/>
  <c r="J139" i="1"/>
  <c r="J25" i="1"/>
</calcChain>
</file>

<file path=xl/comments1.xml><?xml version="1.0" encoding="utf-8"?>
<comments xmlns="http://schemas.openxmlformats.org/spreadsheetml/2006/main">
  <authors>
    <author>Atanaska Kisheva</author>
  </authors>
  <commentList>
    <comment ref="O11" authorId="0" shapeId="0">
      <text>
        <r>
          <rPr>
            <b/>
            <sz val="9"/>
            <color indexed="81"/>
            <rFont val="Segoe UI"/>
            <family val="2"/>
            <charset val="204"/>
          </rPr>
          <t>Atanaska Kisheva:</t>
        </r>
        <r>
          <rPr>
            <sz val="9"/>
            <color indexed="81"/>
            <rFont val="Segoe UI"/>
            <family val="2"/>
            <charset val="204"/>
          </rPr>
          <t xml:space="preserve">
възстановени средства за периода март-декември 2020 г.</t>
        </r>
      </text>
    </comment>
    <comment ref="O46" authorId="0" shapeId="0">
      <text>
        <r>
          <rPr>
            <b/>
            <sz val="9"/>
            <color indexed="81"/>
            <rFont val="Segoe UI"/>
            <family val="2"/>
            <charset val="204"/>
          </rPr>
          <t>Atanaska Kisheva:</t>
        </r>
        <r>
          <rPr>
            <sz val="9"/>
            <color indexed="81"/>
            <rFont val="Segoe UI"/>
            <family val="2"/>
            <charset val="204"/>
          </rPr>
          <t xml:space="preserve">
възстановени средства за периода март-декември 2020 г.</t>
        </r>
      </text>
    </comment>
    <comment ref="O82" authorId="0" shapeId="0">
      <text>
        <r>
          <rPr>
            <b/>
            <sz val="9"/>
            <color indexed="81"/>
            <rFont val="Segoe UI"/>
            <family val="2"/>
            <charset val="204"/>
          </rPr>
          <t>Atanaska Kisheva:</t>
        </r>
        <r>
          <rPr>
            <sz val="9"/>
            <color indexed="81"/>
            <rFont val="Segoe UI"/>
            <family val="2"/>
            <charset val="204"/>
          </rPr>
          <t xml:space="preserve">
възстановени средства за периода март-декември 2020 г.</t>
        </r>
      </text>
    </comment>
    <comment ref="O91" authorId="0" shapeId="0">
      <text>
        <r>
          <rPr>
            <b/>
            <sz val="9"/>
            <color indexed="81"/>
            <rFont val="Segoe UI"/>
            <family val="2"/>
            <charset val="204"/>
          </rPr>
          <t>Atanaska Kisheva:</t>
        </r>
        <r>
          <rPr>
            <sz val="9"/>
            <color indexed="81"/>
            <rFont val="Segoe UI"/>
            <family val="2"/>
            <charset val="204"/>
          </rPr>
          <t xml:space="preserve">
244532,95 лв. възстановени средства за периода март-декември 2020 г.</t>
        </r>
      </text>
    </comment>
    <comment ref="O109" authorId="0" shapeId="0">
      <text>
        <r>
          <rPr>
            <b/>
            <sz val="9"/>
            <color indexed="81"/>
            <rFont val="Segoe UI"/>
            <family val="2"/>
            <charset val="204"/>
          </rPr>
          <t>Atanaska Kisheva:</t>
        </r>
        <r>
          <rPr>
            <sz val="9"/>
            <color indexed="81"/>
            <rFont val="Segoe UI"/>
            <family val="2"/>
            <charset val="204"/>
          </rPr>
          <t xml:space="preserve">
възстановени средства за периода март -декември 2020 г.</t>
        </r>
      </text>
    </comment>
    <comment ref="O126" authorId="0" shapeId="0">
      <text>
        <r>
          <rPr>
            <b/>
            <sz val="9"/>
            <color indexed="81"/>
            <rFont val="Segoe UI"/>
            <family val="2"/>
            <charset val="204"/>
          </rPr>
          <t>Atanaska Kisheva:</t>
        </r>
        <r>
          <rPr>
            <sz val="9"/>
            <color indexed="81"/>
            <rFont val="Segoe UI"/>
            <family val="2"/>
            <charset val="204"/>
          </rPr>
          <t xml:space="preserve">
възстановени средства за периода март-декември 2020 г.</t>
        </r>
      </text>
    </comment>
    <comment ref="O144" authorId="0" shapeId="0">
      <text>
        <r>
          <rPr>
            <b/>
            <sz val="9"/>
            <color indexed="81"/>
            <rFont val="Segoe UI"/>
            <family val="2"/>
            <charset val="204"/>
          </rPr>
          <t>Atanaska Kisheva:</t>
        </r>
        <r>
          <rPr>
            <sz val="9"/>
            <color indexed="81"/>
            <rFont val="Segoe UI"/>
            <family val="2"/>
            <charset val="204"/>
          </rPr>
          <t xml:space="preserve">
възстановени средства за периода март-декември 2020 г.</t>
        </r>
      </text>
    </comment>
    <comment ref="O155" authorId="0" shapeId="0">
      <text>
        <r>
          <rPr>
            <b/>
            <sz val="9"/>
            <color indexed="81"/>
            <rFont val="Segoe UI"/>
            <family val="2"/>
            <charset val="204"/>
          </rPr>
          <t>Atanaska Kisheva:</t>
        </r>
        <r>
          <rPr>
            <sz val="9"/>
            <color indexed="81"/>
            <rFont val="Segoe UI"/>
            <family val="2"/>
            <charset val="204"/>
          </rPr>
          <t xml:space="preserve">
възстановяване на средства за периода март-декември 2020 г.</t>
        </r>
      </text>
    </comment>
    <comment ref="O252" authorId="0" shapeId="0">
      <text>
        <r>
          <rPr>
            <b/>
            <sz val="9"/>
            <color indexed="81"/>
            <rFont val="Segoe UI"/>
            <charset val="1"/>
          </rPr>
          <t>Atanaska Kisheva:</t>
        </r>
        <r>
          <rPr>
            <sz val="9"/>
            <color indexed="81"/>
            <rFont val="Segoe UI"/>
            <charset val="1"/>
          </rPr>
          <t xml:space="preserve">
по чл.60</t>
        </r>
      </text>
    </comment>
  </commentList>
</comments>
</file>

<file path=xl/sharedStrings.xml><?xml version="1.0" encoding="utf-8"?>
<sst xmlns="http://schemas.openxmlformats.org/spreadsheetml/2006/main" count="104" uniqueCount="72">
  <si>
    <t>РИОСВ</t>
  </si>
  <si>
    <t>Вид на депото (Регионално или Общинско) и наименование</t>
  </si>
  <si>
    <t>Община</t>
  </si>
  <si>
    <t xml:space="preserve">Количество депонирани отпадъци </t>
  </si>
  <si>
    <t>Размер на отчисленията</t>
  </si>
  <si>
    <t>Обща сума на отчисленията, които следва да постъпят</t>
  </si>
  <si>
    <t>количество (тонове)</t>
  </si>
  <si>
    <t>Пазарджик</t>
  </si>
  <si>
    <t>година/тримесечие</t>
  </si>
  <si>
    <t xml:space="preserve">№ </t>
  </si>
  <si>
    <t>4,40/0,97</t>
  </si>
  <si>
    <t>Следва да постъпят в сметката на РИОСВ отчисления по чл, чл, 60 от ЗУО</t>
  </si>
  <si>
    <t>Следва да постъпят в сметката на РИОСВ отчисления по чл, 64 от ЗУО</t>
  </si>
  <si>
    <t>Постъпили в сметката на РИОСВ отчисления по чл, 60 от ЗУО</t>
  </si>
  <si>
    <t>Постъпили в сметката на РИОСВ отчисления по чл, 64 от ЗУО</t>
  </si>
  <si>
    <t>Непостъпили в сметката на РИОСВ отчисления по чл, 60 от ЗУО</t>
  </si>
  <si>
    <t>Непостъпили в сметката на РИОСВ отчисления по чл, 64 от ЗУО</t>
  </si>
  <si>
    <t xml:space="preserve"> по чл, 60 от ЗУО (лв/тон)</t>
  </si>
  <si>
    <t>по чл, 64 от  ЗУО (лв/тон)</t>
  </si>
  <si>
    <t>44,00/22,00</t>
  </si>
  <si>
    <t>Депонирани колич.неопасни отп.,за които отч. се увеличават с 15 %</t>
  </si>
  <si>
    <t>Изразходени средства, лв.</t>
  </si>
  <si>
    <t>Дължими отл. по чл.20,ал3 от Наредба № 7</t>
  </si>
  <si>
    <t>Общинско депо - Белово</t>
  </si>
  <si>
    <t>община Белово</t>
  </si>
  <si>
    <t>15,00/18,00</t>
  </si>
  <si>
    <t>Общинско депо -Брацигово</t>
  </si>
  <si>
    <t>Депо -                  с.Равногор</t>
  </si>
  <si>
    <t>община Брацигово</t>
  </si>
  <si>
    <t>Общинско депо - Велинград</t>
  </si>
  <si>
    <t>Община Велинград</t>
  </si>
  <si>
    <t>6,00/3,00</t>
  </si>
  <si>
    <t>Общинско депо - Лесичово</t>
  </si>
  <si>
    <t>Община Лесичово</t>
  </si>
  <si>
    <t>6,72/1,68</t>
  </si>
  <si>
    <t>Общинско депо - Пазардик</t>
  </si>
  <si>
    <t>Община Пазарджик</t>
  </si>
  <si>
    <t>4,09/2,70</t>
  </si>
  <si>
    <t>Общинско депо - Пещера</t>
  </si>
  <si>
    <t>Община Пещера</t>
  </si>
  <si>
    <t>Общинско депо - Ракитово</t>
  </si>
  <si>
    <t>Община Ракитово</t>
  </si>
  <si>
    <t>Общинско депо - Септември</t>
  </si>
  <si>
    <t>Община Септември</t>
  </si>
  <si>
    <t>Регионално депо- Панагюрище</t>
  </si>
  <si>
    <t>Общинско депо - Батак</t>
  </si>
  <si>
    <t>община Батак</t>
  </si>
  <si>
    <t>Община Панагюрище</t>
  </si>
  <si>
    <t>Общинско депо - Стрелча</t>
  </si>
  <si>
    <t>Община Стрелча</t>
  </si>
  <si>
    <r>
      <t>Общинско депо - Панагюрище-</t>
    </r>
    <r>
      <rPr>
        <b/>
        <i/>
        <sz val="9"/>
        <color indexed="10"/>
        <rFont val="Times New Roman"/>
        <family val="1"/>
        <charset val="204"/>
      </rPr>
      <t>рекултивирано</t>
    </r>
  </si>
  <si>
    <t>2020 I,II</t>
  </si>
  <si>
    <t>2020 III-XII</t>
  </si>
  <si>
    <t xml:space="preserve"> 2020 I,II</t>
  </si>
  <si>
    <t>Община Батак</t>
  </si>
  <si>
    <t>Община Белово</t>
  </si>
  <si>
    <t>95/69</t>
  </si>
  <si>
    <t>Община Брацигово</t>
  </si>
  <si>
    <t>община Пазарджик</t>
  </si>
  <si>
    <t>община Пещера</t>
  </si>
  <si>
    <t>община Ракитово</t>
  </si>
  <si>
    <t>община Септември</t>
  </si>
  <si>
    <t>фирми ползватели</t>
  </si>
  <si>
    <t>община Панагюрище</t>
  </si>
  <si>
    <t>община Стрелча</t>
  </si>
  <si>
    <t>ползватели</t>
  </si>
  <si>
    <t>Регионално депо- Пазарджик, община Батак, Белово, Брацигово, Велинград, Лесичово, Пазарджик, Пещера, Ракитово, Септември</t>
  </si>
  <si>
    <t>Общо за депото</t>
  </si>
  <si>
    <t>Депо за опасни отпадъци на "Грийнбърн" ЕООД, гр. Пещера</t>
  </si>
  <si>
    <t>10,90/2,18</t>
  </si>
  <si>
    <t xml:space="preserve"> Общо за депото Община Панагюрище Община Стрелча</t>
  </si>
  <si>
    <t>Kоличества депонирани отпадъци на депата  на територията на РИОСВ-Пазарджик за периода 01.01.2011 г. - 30.06.2026 г. и заплатени обезпечения и отчисления за депониране, съгласно чл. 60 и чл. 64 от ЗУО по общини с натрупване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</si>
</sst>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8" formatCode="#,##0.00\ &quot;лв.&quot;"/>
    <numFmt numFmtId="190" formatCode="0.00;[Red]0.00"/>
    <numFmt numFmtId="191" formatCode="0.000"/>
    <numFmt numFmtId="193" formatCode="#,##0.00\ [$лв.-402]"/>
    <numFmt numFmtId="194" formatCode="#,##0.00\ [$€-408]"/>
  </numFmts>
  <fonts count="24">
    <font>
      <sz val="10"/>
      <color theme="1"/>
      <name val="Arial"/>
      <family val="2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9"/>
      <name val="AW Times New Roman"/>
      <family val="1"/>
      <charset val="204"/>
    </font>
    <font>
      <sz val="9"/>
      <name val="Times New Roman"/>
      <family val="1"/>
      <charset val="204"/>
    </font>
    <font>
      <b/>
      <i/>
      <sz val="9"/>
      <color indexed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81"/>
      <name val="Segoe UI"/>
      <family val="2"/>
      <charset val="204"/>
    </font>
    <font>
      <b/>
      <sz val="9"/>
      <color indexed="81"/>
      <name val="Segoe UI"/>
      <family val="2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9"/>
      <color theme="1"/>
      <name val="Arial"/>
      <family val="2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C00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56">
    <xf numFmtId="0" fontId="0" fillId="0" borderId="0" xfId="0"/>
    <xf numFmtId="0" fontId="2" fillId="2" borderId="0" xfId="0" applyFont="1" applyFill="1" applyBorder="1"/>
    <xf numFmtId="0" fontId="1" fillId="2" borderId="1" xfId="0" applyFont="1" applyFill="1" applyBorder="1"/>
    <xf numFmtId="0" fontId="2" fillId="3" borderId="2" xfId="0" applyFont="1" applyFill="1" applyBorder="1"/>
    <xf numFmtId="0" fontId="3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3" fillId="3" borderId="2" xfId="0" applyFont="1" applyFill="1" applyBorder="1" applyAlignment="1">
      <alignment horizontal="right"/>
    </xf>
    <xf numFmtId="0" fontId="2" fillId="3" borderId="2" xfId="0" applyFont="1" applyFill="1" applyBorder="1" applyAlignment="1">
      <alignment horizontal="right"/>
    </xf>
    <xf numFmtId="0" fontId="0" fillId="8" borderId="4" xfId="0" applyFill="1" applyBorder="1"/>
    <xf numFmtId="0" fontId="0" fillId="8" borderId="5" xfId="0" applyFill="1" applyBorder="1"/>
    <xf numFmtId="0" fontId="0" fillId="9" borderId="6" xfId="0" applyFill="1" applyBorder="1"/>
    <xf numFmtId="0" fontId="0" fillId="9" borderId="7" xfId="0" applyFill="1" applyBorder="1"/>
    <xf numFmtId="0" fontId="0" fillId="9" borderId="6" xfId="0" applyFill="1" applyBorder="1" applyAlignment="1">
      <alignment vertical="top"/>
    </xf>
    <xf numFmtId="0" fontId="0" fillId="9" borderId="7" xfId="0" applyFill="1" applyBorder="1" applyAlignment="1">
      <alignment vertical="top"/>
    </xf>
    <xf numFmtId="0" fontId="18" fillId="10" borderId="8" xfId="0" applyFont="1" applyFill="1" applyBorder="1"/>
    <xf numFmtId="0" fontId="18" fillId="0" borderId="0" xfId="0" applyFont="1"/>
    <xf numFmtId="0" fontId="2" fillId="3" borderId="9" xfId="0" applyFont="1" applyFill="1" applyBorder="1" applyAlignment="1">
      <alignment horizontal="right"/>
    </xf>
    <xf numFmtId="0" fontId="4" fillId="11" borderId="6" xfId="0" applyFont="1" applyFill="1" applyBorder="1" applyAlignment="1">
      <alignment horizontal="center" vertical="center" wrapText="1"/>
    </xf>
    <xf numFmtId="0" fontId="5" fillId="11" borderId="7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right" vertical="center" wrapText="1" shrinkToFit="1"/>
    </xf>
    <xf numFmtId="0" fontId="4" fillId="5" borderId="10" xfId="0" applyFont="1" applyFill="1" applyBorder="1" applyAlignment="1">
      <alignment horizontal="center" vertical="center" wrapText="1"/>
    </xf>
    <xf numFmtId="0" fontId="4" fillId="11" borderId="7" xfId="0" applyFont="1" applyFill="1" applyBorder="1" applyAlignment="1">
      <alignment horizontal="center" vertical="top" wrapText="1"/>
    </xf>
    <xf numFmtId="0" fontId="19" fillId="9" borderId="7" xfId="0" applyFont="1" applyFill="1" applyBorder="1" applyAlignment="1">
      <alignment vertical="top" wrapText="1"/>
    </xf>
    <xf numFmtId="0" fontId="6" fillId="6" borderId="3" xfId="0" applyFont="1" applyFill="1" applyBorder="1" applyAlignment="1">
      <alignment horizontal="center" vertical="center" wrapText="1"/>
    </xf>
    <xf numFmtId="0" fontId="0" fillId="10" borderId="0" xfId="0" applyFill="1"/>
    <xf numFmtId="0" fontId="0" fillId="0" borderId="2" xfId="0" applyFont="1" applyBorder="1"/>
    <xf numFmtId="0" fontId="0" fillId="0" borderId="0" xfId="0" applyAlignment="1"/>
    <xf numFmtId="0" fontId="4" fillId="12" borderId="10" xfId="0" applyFont="1" applyFill="1" applyBorder="1" applyAlignment="1">
      <alignment horizontal="center" vertical="center" wrapText="1" shrinkToFit="1"/>
    </xf>
    <xf numFmtId="0" fontId="18" fillId="10" borderId="0" xfId="0" applyFont="1" applyFill="1" applyBorder="1"/>
    <xf numFmtId="0" fontId="18" fillId="10" borderId="11" xfId="0" applyFont="1" applyFill="1" applyBorder="1"/>
    <xf numFmtId="0" fontId="18" fillId="10" borderId="7" xfId="0" applyFont="1" applyFill="1" applyBorder="1"/>
    <xf numFmtId="0" fontId="0" fillId="0" borderId="0" xfId="0" applyFont="1" applyBorder="1"/>
    <xf numFmtId="0" fontId="6" fillId="6" borderId="10" xfId="0" applyFont="1" applyFill="1" applyBorder="1" applyAlignment="1">
      <alignment horizontal="center" vertical="center" wrapText="1"/>
    </xf>
    <xf numFmtId="0" fontId="6" fillId="10" borderId="7" xfId="0" applyFont="1" applyFill="1" applyBorder="1" applyAlignment="1">
      <alignment vertical="center" wrapText="1"/>
    </xf>
    <xf numFmtId="0" fontId="6" fillId="10" borderId="12" xfId="0" applyFont="1" applyFill="1" applyBorder="1" applyAlignment="1">
      <alignment vertical="center" wrapText="1"/>
    </xf>
    <xf numFmtId="0" fontId="0" fillId="10" borderId="0" xfId="0" applyFill="1" applyBorder="1"/>
    <xf numFmtId="2" fontId="20" fillId="13" borderId="8" xfId="0" applyNumberFormat="1" applyFont="1" applyFill="1" applyBorder="1" applyAlignment="1">
      <alignment horizontal="center"/>
    </xf>
    <xf numFmtId="2" fontId="20" fillId="13" borderId="13" xfId="0" applyNumberFormat="1" applyFont="1" applyFill="1" applyBorder="1" applyAlignment="1">
      <alignment horizontal="center"/>
    </xf>
    <xf numFmtId="0" fontId="6" fillId="6" borderId="14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 applyProtection="1">
      <alignment horizontal="center" vertical="center" wrapText="1"/>
      <protection locked="0"/>
    </xf>
    <xf numFmtId="0" fontId="6" fillId="6" borderId="2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 wrapText="1"/>
    </xf>
    <xf numFmtId="0" fontId="21" fillId="14" borderId="15" xfId="0" applyFont="1" applyFill="1" applyBorder="1" applyAlignment="1">
      <alignment horizontal="center"/>
    </xf>
    <xf numFmtId="0" fontId="4" fillId="15" borderId="16" xfId="0" applyFont="1" applyFill="1" applyBorder="1" applyAlignment="1">
      <alignment horizontal="center" vertical="center" wrapText="1"/>
    </xf>
    <xf numFmtId="4" fontId="5" fillId="15" borderId="17" xfId="0" applyNumberFormat="1" applyFont="1" applyFill="1" applyBorder="1" applyAlignment="1">
      <alignment horizontal="right" vertical="center"/>
    </xf>
    <xf numFmtId="188" fontId="5" fillId="15" borderId="18" xfId="0" applyNumberFormat="1" applyFont="1" applyFill="1" applyBorder="1" applyAlignment="1">
      <alignment horizontal="right" vertical="center"/>
    </xf>
    <xf numFmtId="188" fontId="5" fillId="15" borderId="17" xfId="0" applyNumberFormat="1" applyFont="1" applyFill="1" applyBorder="1" applyAlignment="1">
      <alignment horizontal="right" vertical="center"/>
    </xf>
    <xf numFmtId="188" fontId="5" fillId="15" borderId="19" xfId="0" applyNumberFormat="1" applyFont="1" applyFill="1" applyBorder="1" applyAlignment="1">
      <alignment horizontal="right" vertical="center"/>
    </xf>
    <xf numFmtId="188" fontId="5" fillId="15" borderId="20" xfId="0" applyNumberFormat="1" applyFont="1" applyFill="1" applyBorder="1" applyAlignment="1">
      <alignment horizontal="right" vertical="center"/>
    </xf>
    <xf numFmtId="0" fontId="4" fillId="15" borderId="21" xfId="0" applyFont="1" applyFill="1" applyBorder="1" applyAlignment="1">
      <alignment horizontal="center" vertical="center" wrapText="1"/>
    </xf>
    <xf numFmtId="4" fontId="5" fillId="15" borderId="22" xfId="0" applyNumberFormat="1" applyFont="1" applyFill="1" applyBorder="1" applyAlignment="1">
      <alignment horizontal="right" vertical="center"/>
    </xf>
    <xf numFmtId="188" fontId="5" fillId="15" borderId="8" xfId="0" applyNumberFormat="1" applyFont="1" applyFill="1" applyBorder="1" applyAlignment="1">
      <alignment horizontal="right" vertical="center"/>
    </xf>
    <xf numFmtId="188" fontId="5" fillId="15" borderId="22" xfId="0" applyNumberFormat="1" applyFont="1" applyFill="1" applyBorder="1" applyAlignment="1">
      <alignment horizontal="right" vertical="center"/>
    </xf>
    <xf numFmtId="188" fontId="5" fillId="15" borderId="23" xfId="0" applyNumberFormat="1" applyFont="1" applyFill="1" applyBorder="1" applyAlignment="1">
      <alignment horizontal="right" vertical="center"/>
    </xf>
    <xf numFmtId="188" fontId="5" fillId="15" borderId="24" xfId="0" applyNumberFormat="1" applyFont="1" applyFill="1" applyBorder="1" applyAlignment="1">
      <alignment horizontal="right" vertical="center"/>
    </xf>
    <xf numFmtId="0" fontId="4" fillId="15" borderId="21" xfId="0" applyFont="1" applyFill="1" applyBorder="1" applyAlignment="1">
      <alignment horizontal="center" vertical="center"/>
    </xf>
    <xf numFmtId="4" fontId="5" fillId="15" borderId="23" xfId="0" applyNumberFormat="1" applyFont="1" applyFill="1" applyBorder="1" applyAlignment="1">
      <alignment horizontal="right" vertical="center"/>
    </xf>
    <xf numFmtId="2" fontId="20" fillId="15" borderId="8" xfId="0" applyNumberFormat="1" applyFont="1" applyFill="1" applyBorder="1" applyAlignment="1">
      <alignment horizontal="center"/>
    </xf>
    <xf numFmtId="188" fontId="5" fillId="15" borderId="13" xfId="0" applyNumberFormat="1" applyFont="1" applyFill="1" applyBorder="1" applyAlignment="1">
      <alignment horizontal="right" vertical="center"/>
    </xf>
    <xf numFmtId="2" fontId="20" fillId="15" borderId="13" xfId="0" applyNumberFormat="1" applyFont="1" applyFill="1" applyBorder="1" applyAlignment="1">
      <alignment horizontal="center"/>
    </xf>
    <xf numFmtId="0" fontId="22" fillId="13" borderId="8" xfId="0" applyFont="1" applyFill="1" applyBorder="1" applyAlignment="1">
      <alignment horizontal="center"/>
    </xf>
    <xf numFmtId="188" fontId="23" fillId="13" borderId="8" xfId="0" applyNumberFormat="1" applyFont="1" applyFill="1" applyBorder="1"/>
    <xf numFmtId="188" fontId="23" fillId="13" borderId="8" xfId="0" applyNumberFormat="1" applyFont="1" applyFill="1" applyBorder="1" applyAlignment="1">
      <alignment horizontal="right"/>
    </xf>
    <xf numFmtId="0" fontId="22" fillId="15" borderId="18" xfId="0" applyFont="1" applyFill="1" applyBorder="1" applyAlignment="1">
      <alignment horizontal="center"/>
    </xf>
    <xf numFmtId="188" fontId="5" fillId="15" borderId="18" xfId="0" applyNumberFormat="1" applyFont="1" applyFill="1" applyBorder="1" applyAlignment="1">
      <alignment horizontal="right" vertical="center" wrapText="1"/>
    </xf>
    <xf numFmtId="188" fontId="6" fillId="15" borderId="18" xfId="0" applyNumberFormat="1" applyFont="1" applyFill="1" applyBorder="1" applyAlignment="1">
      <alignment horizontal="right" vertical="center" wrapText="1"/>
    </xf>
    <xf numFmtId="0" fontId="22" fillId="15" borderId="8" xfId="0" applyFont="1" applyFill="1" applyBorder="1" applyAlignment="1">
      <alignment horizontal="center"/>
    </xf>
    <xf numFmtId="188" fontId="5" fillId="15" borderId="8" xfId="0" applyNumberFormat="1" applyFont="1" applyFill="1" applyBorder="1" applyAlignment="1">
      <alignment horizontal="right" vertical="center" wrapText="1"/>
    </xf>
    <xf numFmtId="0" fontId="4" fillId="15" borderId="13" xfId="0" applyFont="1" applyFill="1" applyBorder="1" applyAlignment="1">
      <alignment horizontal="center" vertical="center" wrapText="1"/>
    </xf>
    <xf numFmtId="0" fontId="5" fillId="13" borderId="7" xfId="0" applyFont="1" applyFill="1" applyBorder="1" applyAlignment="1">
      <alignment vertical="center" wrapText="1"/>
    </xf>
    <xf numFmtId="188" fontId="5" fillId="13" borderId="7" xfId="0" applyNumberFormat="1" applyFont="1" applyFill="1" applyBorder="1" applyAlignment="1">
      <alignment horizontal="right" vertical="center" wrapText="1"/>
    </xf>
    <xf numFmtId="188" fontId="5" fillId="13" borderId="7" xfId="0" applyNumberFormat="1" applyFont="1" applyFill="1" applyBorder="1" applyAlignment="1" applyProtection="1">
      <alignment horizontal="right" vertical="center" wrapText="1"/>
      <protection locked="0"/>
    </xf>
    <xf numFmtId="0" fontId="4" fillId="13" borderId="8" xfId="0" applyFont="1" applyFill="1" applyBorder="1" applyAlignment="1">
      <alignment horizontal="center" vertical="center" wrapText="1"/>
    </xf>
    <xf numFmtId="0" fontId="5" fillId="13" borderId="8" xfId="0" applyFont="1" applyFill="1" applyBorder="1" applyAlignment="1">
      <alignment vertical="center" wrapText="1"/>
    </xf>
    <xf numFmtId="188" fontId="5" fillId="13" borderId="8" xfId="0" applyNumberFormat="1" applyFont="1" applyFill="1" applyBorder="1" applyAlignment="1">
      <alignment horizontal="right" vertical="center" wrapText="1"/>
    </xf>
    <xf numFmtId="188" fontId="5" fillId="13" borderId="8" xfId="0" applyNumberFormat="1" applyFont="1" applyFill="1" applyBorder="1" applyAlignment="1" applyProtection="1">
      <alignment horizontal="right" vertical="center" wrapText="1"/>
      <protection locked="0"/>
    </xf>
    <xf numFmtId="0" fontId="6" fillId="13" borderId="18" xfId="0" applyFont="1" applyFill="1" applyBorder="1" applyAlignment="1">
      <alignment horizontal="center" vertical="center" wrapText="1"/>
    </xf>
    <xf numFmtId="0" fontId="11" fillId="13" borderId="18" xfId="0" applyFont="1" applyFill="1" applyBorder="1" applyAlignment="1">
      <alignment vertical="center" wrapText="1"/>
    </xf>
    <xf numFmtId="188" fontId="11" fillId="13" borderId="18" xfId="0" applyNumberFormat="1" applyFont="1" applyFill="1" applyBorder="1" applyAlignment="1">
      <alignment horizontal="center" vertical="center" wrapText="1"/>
    </xf>
    <xf numFmtId="188" fontId="11" fillId="13" borderId="18" xfId="0" applyNumberFormat="1" applyFont="1" applyFill="1" applyBorder="1" applyAlignment="1" applyProtection="1">
      <alignment horizontal="center" vertical="center" wrapText="1"/>
      <protection locked="0"/>
    </xf>
    <xf numFmtId="188" fontId="5" fillId="13" borderId="18" xfId="0" applyNumberFormat="1" applyFont="1" applyFill="1" applyBorder="1" applyAlignment="1">
      <alignment horizontal="right" vertical="center" wrapText="1"/>
    </xf>
    <xf numFmtId="0" fontId="6" fillId="15" borderId="18" xfId="0" applyFont="1" applyFill="1" applyBorder="1" applyAlignment="1">
      <alignment horizontal="center" vertical="center" wrapText="1"/>
    </xf>
    <xf numFmtId="188" fontId="11" fillId="15" borderId="18" xfId="0" applyNumberFormat="1" applyFont="1" applyFill="1" applyBorder="1" applyAlignment="1">
      <alignment horizontal="right" vertical="center" wrapText="1"/>
    </xf>
    <xf numFmtId="188" fontId="11" fillId="15" borderId="18" xfId="0" applyNumberFormat="1" applyFont="1" applyFill="1" applyBorder="1" applyAlignment="1" applyProtection="1">
      <alignment horizontal="right" vertical="center" wrapText="1"/>
      <protection locked="0"/>
    </xf>
    <xf numFmtId="0" fontId="6" fillId="15" borderId="13" xfId="0" applyFont="1" applyFill="1" applyBorder="1" applyAlignment="1">
      <alignment horizontal="center" vertical="center" wrapText="1"/>
    </xf>
    <xf numFmtId="0" fontId="6" fillId="15" borderId="7" xfId="0" applyFont="1" applyFill="1" applyBorder="1" applyAlignment="1">
      <alignment horizontal="center" vertical="center" wrapText="1"/>
    </xf>
    <xf numFmtId="0" fontId="6" fillId="15" borderId="8" xfId="0" applyFont="1" applyFill="1" applyBorder="1" applyAlignment="1">
      <alignment horizontal="center" vertical="center" wrapText="1"/>
    </xf>
    <xf numFmtId="188" fontId="5" fillId="15" borderId="7" xfId="0" applyNumberFormat="1" applyFont="1" applyFill="1" applyBorder="1" applyAlignment="1">
      <alignment horizontal="right" vertical="center" wrapText="1"/>
    </xf>
    <xf numFmtId="0" fontId="6" fillId="15" borderId="6" xfId="0" applyFont="1" applyFill="1" applyBorder="1" applyAlignment="1">
      <alignment horizontal="center" vertical="center" wrapText="1"/>
    </xf>
    <xf numFmtId="188" fontId="5" fillId="15" borderId="6" xfId="0" applyNumberFormat="1" applyFont="1" applyFill="1" applyBorder="1" applyAlignment="1">
      <alignment horizontal="right" vertical="center" wrapText="1"/>
    </xf>
    <xf numFmtId="0" fontId="6" fillId="13" borderId="6" xfId="0" applyFont="1" applyFill="1" applyBorder="1" applyAlignment="1">
      <alignment horizontal="center" vertical="center" wrapText="1"/>
    </xf>
    <xf numFmtId="4" fontId="5" fillId="13" borderId="8" xfId="0" applyNumberFormat="1" applyFont="1" applyFill="1" applyBorder="1" applyAlignment="1">
      <alignment horizontal="right" vertical="center"/>
    </xf>
    <xf numFmtId="0" fontId="4" fillId="13" borderId="8" xfId="0" applyFont="1" applyFill="1" applyBorder="1" applyAlignment="1">
      <alignment horizontal="center" vertical="center"/>
    </xf>
    <xf numFmtId="188" fontId="11" fillId="13" borderId="8" xfId="0" applyNumberFormat="1" applyFont="1" applyFill="1" applyBorder="1" applyAlignment="1" applyProtection="1">
      <alignment horizontal="right" vertical="center" wrapText="1"/>
      <protection locked="0"/>
    </xf>
    <xf numFmtId="0" fontId="4" fillId="13" borderId="8" xfId="0" applyFont="1" applyFill="1" applyBorder="1" applyAlignment="1">
      <alignment horizontal="center"/>
    </xf>
    <xf numFmtId="4" fontId="5" fillId="13" borderId="6" xfId="0" applyNumberFormat="1" applyFont="1" applyFill="1" applyBorder="1" applyAlignment="1">
      <alignment horizontal="right" vertical="center"/>
    </xf>
    <xf numFmtId="0" fontId="6" fillId="13" borderId="8" xfId="0" applyFont="1" applyFill="1" applyBorder="1" applyAlignment="1">
      <alignment horizontal="center" vertical="center" wrapText="1"/>
    </xf>
    <xf numFmtId="0" fontId="6" fillId="13" borderId="11" xfId="0" applyFont="1" applyFill="1" applyBorder="1" applyAlignment="1">
      <alignment horizontal="center" vertical="center" wrapText="1"/>
    </xf>
    <xf numFmtId="188" fontId="5" fillId="13" borderId="6" xfId="0" applyNumberFormat="1" applyFont="1" applyFill="1" applyBorder="1" applyAlignment="1">
      <alignment horizontal="right" vertical="center" wrapText="1"/>
    </xf>
    <xf numFmtId="0" fontId="4" fillId="15" borderId="19" xfId="0" applyFont="1" applyFill="1" applyBorder="1" applyAlignment="1">
      <alignment horizontal="center" vertical="center"/>
    </xf>
    <xf numFmtId="2" fontId="8" fillId="15" borderId="18" xfId="0" applyNumberFormat="1" applyFont="1" applyFill="1" applyBorder="1" applyAlignment="1">
      <alignment horizontal="right"/>
    </xf>
    <xf numFmtId="188" fontId="5" fillId="15" borderId="25" xfId="0" applyNumberFormat="1" applyFont="1" applyFill="1" applyBorder="1" applyAlignment="1">
      <alignment horizontal="right" vertical="center"/>
    </xf>
    <xf numFmtId="0" fontId="4" fillId="15" borderId="23" xfId="0" applyFont="1" applyFill="1" applyBorder="1" applyAlignment="1">
      <alignment horizontal="center" vertical="center"/>
    </xf>
    <xf numFmtId="2" fontId="8" fillId="15" borderId="7" xfId="0" applyNumberFormat="1" applyFont="1" applyFill="1" applyBorder="1" applyAlignment="1">
      <alignment horizontal="right" vertical="center" wrapText="1"/>
    </xf>
    <xf numFmtId="2" fontId="8" fillId="15" borderId="8" xfId="0" applyNumberFormat="1" applyFont="1" applyFill="1" applyBorder="1" applyAlignment="1">
      <alignment horizontal="right" vertical="center" wrapText="1"/>
    </xf>
    <xf numFmtId="2" fontId="8" fillId="15" borderId="8" xfId="0" applyNumberFormat="1" applyFont="1" applyFill="1" applyBorder="1" applyAlignment="1">
      <alignment horizontal="right"/>
    </xf>
    <xf numFmtId="2" fontId="8" fillId="15" borderId="6" xfId="0" applyNumberFormat="1" applyFont="1" applyFill="1" applyBorder="1" applyAlignment="1">
      <alignment horizontal="right"/>
    </xf>
    <xf numFmtId="0" fontId="4" fillId="15" borderId="23" xfId="0" applyFont="1" applyFill="1" applyBorder="1" applyAlignment="1">
      <alignment horizontal="center" vertical="center" wrapText="1"/>
    </xf>
    <xf numFmtId="188" fontId="5" fillId="15" borderId="26" xfId="0" applyNumberFormat="1" applyFont="1" applyFill="1" applyBorder="1" applyAlignment="1">
      <alignment horizontal="right" vertical="center"/>
    </xf>
    <xf numFmtId="188" fontId="5" fillId="15" borderId="7" xfId="0" applyNumberFormat="1" applyFont="1" applyFill="1" applyBorder="1" applyAlignment="1">
      <alignment horizontal="right" vertical="center"/>
    </xf>
    <xf numFmtId="188" fontId="5" fillId="15" borderId="13" xfId="0" applyNumberFormat="1" applyFont="1" applyFill="1" applyBorder="1" applyAlignment="1">
      <alignment horizontal="center" vertical="center"/>
    </xf>
    <xf numFmtId="2" fontId="5" fillId="15" borderId="13" xfId="0" applyNumberFormat="1" applyFont="1" applyFill="1" applyBorder="1" applyAlignment="1">
      <alignment horizontal="right" vertical="center"/>
    </xf>
    <xf numFmtId="2" fontId="20" fillId="13" borderId="18" xfId="0" applyNumberFormat="1" applyFont="1" applyFill="1" applyBorder="1" applyAlignment="1">
      <alignment horizontal="center"/>
    </xf>
    <xf numFmtId="2" fontId="5" fillId="15" borderId="8" xfId="0" applyNumberFormat="1" applyFont="1" applyFill="1" applyBorder="1" applyAlignment="1">
      <alignment horizontal="right" vertical="center"/>
    </xf>
    <xf numFmtId="0" fontId="4" fillId="15" borderId="27" xfId="0" applyFont="1" applyFill="1" applyBorder="1" applyAlignment="1">
      <alignment horizontal="center" vertical="center"/>
    </xf>
    <xf numFmtId="2" fontId="5" fillId="15" borderId="24" xfId="0" applyNumberFormat="1" applyFont="1" applyFill="1" applyBorder="1" applyAlignment="1">
      <alignment horizontal="right" vertical="center"/>
    </xf>
    <xf numFmtId="2" fontId="5" fillId="15" borderId="28" xfId="0" applyNumberFormat="1" applyFont="1" applyFill="1" applyBorder="1" applyAlignment="1">
      <alignment horizontal="right" vertical="center"/>
    </xf>
    <xf numFmtId="0" fontId="4" fillId="15" borderId="29" xfId="0" applyFont="1" applyFill="1" applyBorder="1" applyAlignment="1">
      <alignment horizontal="center" vertical="center"/>
    </xf>
    <xf numFmtId="188" fontId="5" fillId="15" borderId="26" xfId="0" applyNumberFormat="1" applyFont="1" applyFill="1" applyBorder="1" applyAlignment="1">
      <alignment horizontal="center" vertical="center"/>
    </xf>
    <xf numFmtId="0" fontId="5" fillId="15" borderId="7" xfId="0" applyFont="1" applyFill="1" applyBorder="1" applyAlignment="1">
      <alignment horizontal="center" vertical="center" wrapText="1"/>
    </xf>
    <xf numFmtId="0" fontId="0" fillId="10" borderId="7" xfId="0" applyFill="1" applyBorder="1"/>
    <xf numFmtId="2" fontId="20" fillId="15" borderId="18" xfId="0" applyNumberFormat="1" applyFont="1" applyFill="1" applyBorder="1" applyAlignment="1">
      <alignment horizontal="center"/>
    </xf>
    <xf numFmtId="2" fontId="20" fillId="15" borderId="7" xfId="0" applyNumberFormat="1" applyFont="1" applyFill="1" applyBorder="1" applyAlignment="1">
      <alignment horizontal="center"/>
    </xf>
    <xf numFmtId="2" fontId="20" fillId="15" borderId="6" xfId="0" applyNumberFormat="1" applyFont="1" applyFill="1" applyBorder="1" applyAlignment="1">
      <alignment horizontal="center"/>
    </xf>
    <xf numFmtId="2" fontId="20" fillId="13" borderId="7" xfId="0" applyNumberFormat="1" applyFont="1" applyFill="1" applyBorder="1" applyAlignment="1">
      <alignment horizontal="center"/>
    </xf>
    <xf numFmtId="2" fontId="20" fillId="13" borderId="6" xfId="0" applyNumberFormat="1" applyFont="1" applyFill="1" applyBorder="1" applyAlignment="1">
      <alignment horizontal="center"/>
    </xf>
    <xf numFmtId="2" fontId="23" fillId="13" borderId="8" xfId="0" applyNumberFormat="1" applyFont="1" applyFill="1" applyBorder="1" applyAlignment="1">
      <alignment horizontal="center"/>
    </xf>
    <xf numFmtId="2" fontId="23" fillId="15" borderId="18" xfId="0" applyNumberFormat="1" applyFont="1" applyFill="1" applyBorder="1" applyAlignment="1">
      <alignment horizontal="center"/>
    </xf>
    <xf numFmtId="2" fontId="23" fillId="15" borderId="8" xfId="0" applyNumberFormat="1" applyFont="1" applyFill="1" applyBorder="1" applyAlignment="1">
      <alignment horizontal="center"/>
    </xf>
    <xf numFmtId="2" fontId="23" fillId="15" borderId="7" xfId="0" applyNumberFormat="1" applyFont="1" applyFill="1" applyBorder="1" applyAlignment="1">
      <alignment horizontal="center"/>
    </xf>
    <xf numFmtId="2" fontId="23" fillId="15" borderId="13" xfId="0" applyNumberFormat="1" applyFont="1" applyFill="1" applyBorder="1" applyAlignment="1">
      <alignment horizontal="center"/>
    </xf>
    <xf numFmtId="2" fontId="0" fillId="15" borderId="18" xfId="0" applyNumberFormat="1" applyFill="1" applyBorder="1" applyAlignment="1">
      <alignment horizontal="center"/>
    </xf>
    <xf numFmtId="2" fontId="0" fillId="15" borderId="8" xfId="0" applyNumberFormat="1" applyFill="1" applyBorder="1" applyAlignment="1">
      <alignment horizontal="center"/>
    </xf>
    <xf numFmtId="2" fontId="0" fillId="15" borderId="13" xfId="0" applyNumberFormat="1" applyFill="1" applyBorder="1" applyAlignment="1">
      <alignment horizontal="center"/>
    </xf>
    <xf numFmtId="0" fontId="4" fillId="15" borderId="7" xfId="0" applyFont="1" applyFill="1" applyBorder="1" applyAlignment="1">
      <alignment horizontal="center" vertical="center" wrapText="1"/>
    </xf>
    <xf numFmtId="0" fontId="4" fillId="15" borderId="12" xfId="0" applyFont="1" applyFill="1" applyBorder="1" applyAlignment="1">
      <alignment horizontal="center" vertical="center" wrapText="1"/>
    </xf>
    <xf numFmtId="0" fontId="4" fillId="15" borderId="0" xfId="0" applyFont="1" applyFill="1" applyBorder="1" applyAlignment="1">
      <alignment horizontal="center" vertical="center" wrapText="1"/>
    </xf>
    <xf numFmtId="0" fontId="4" fillId="15" borderId="30" xfId="0" applyFont="1" applyFill="1" applyBorder="1" applyAlignment="1">
      <alignment horizontal="center" vertical="center" wrapText="1"/>
    </xf>
    <xf numFmtId="188" fontId="5" fillId="15" borderId="8" xfId="0" applyNumberFormat="1" applyFont="1" applyFill="1" applyBorder="1" applyAlignment="1">
      <alignment horizontal="center" vertical="center"/>
    </xf>
    <xf numFmtId="0" fontId="4" fillId="15" borderId="8" xfId="0" applyFont="1" applyFill="1" applyBorder="1" applyAlignment="1">
      <alignment horizontal="center" vertical="center" wrapText="1"/>
    </xf>
    <xf numFmtId="0" fontId="6" fillId="15" borderId="11" xfId="0" applyFont="1" applyFill="1" applyBorder="1" applyAlignment="1">
      <alignment horizontal="center" vertical="center" wrapText="1"/>
    </xf>
    <xf numFmtId="0" fontId="6" fillId="15" borderId="29" xfId="0" applyFont="1" applyFill="1" applyBorder="1" applyAlignment="1">
      <alignment horizontal="center" vertical="center"/>
    </xf>
    <xf numFmtId="190" fontId="5" fillId="15" borderId="18" xfId="0" applyNumberFormat="1" applyFont="1" applyFill="1" applyBorder="1" applyAlignment="1">
      <alignment horizontal="right" vertical="center" wrapText="1"/>
    </xf>
    <xf numFmtId="2" fontId="5" fillId="15" borderId="18" xfId="0" applyNumberFormat="1" applyFont="1" applyFill="1" applyBorder="1" applyAlignment="1">
      <alignment horizontal="center" vertical="center" wrapText="1"/>
    </xf>
    <xf numFmtId="2" fontId="5" fillId="15" borderId="18" xfId="0" applyNumberFormat="1" applyFont="1" applyFill="1" applyBorder="1" applyAlignment="1" applyProtection="1">
      <alignment horizontal="center" vertical="center" wrapText="1"/>
      <protection locked="0"/>
    </xf>
    <xf numFmtId="193" fontId="5" fillId="15" borderId="18" xfId="0" applyNumberFormat="1" applyFont="1" applyFill="1" applyBorder="1" applyAlignment="1">
      <alignment horizontal="right" vertical="center" wrapText="1"/>
    </xf>
    <xf numFmtId="0" fontId="6" fillId="15" borderId="21" xfId="0" applyFont="1" applyFill="1" applyBorder="1" applyAlignment="1">
      <alignment horizontal="center" vertical="center"/>
    </xf>
    <xf numFmtId="190" fontId="5" fillId="15" borderId="8" xfId="0" applyNumberFormat="1" applyFont="1" applyFill="1" applyBorder="1" applyAlignment="1">
      <alignment horizontal="right" vertical="center" wrapText="1"/>
    </xf>
    <xf numFmtId="0" fontId="5" fillId="15" borderId="8" xfId="0" applyFont="1" applyFill="1" applyBorder="1" applyAlignment="1">
      <alignment horizontal="center" vertical="center" wrapText="1"/>
    </xf>
    <xf numFmtId="2" fontId="5" fillId="15" borderId="8" xfId="0" applyNumberFormat="1" applyFont="1" applyFill="1" applyBorder="1" applyAlignment="1" applyProtection="1">
      <alignment horizontal="center" vertical="center" wrapText="1"/>
      <protection locked="0"/>
    </xf>
    <xf numFmtId="193" fontId="5" fillId="15" borderId="8" xfId="0" applyNumberFormat="1" applyFont="1" applyFill="1" applyBorder="1" applyAlignment="1">
      <alignment horizontal="right" vertical="center" wrapText="1"/>
    </xf>
    <xf numFmtId="188" fontId="5" fillId="15" borderId="31" xfId="0" applyNumberFormat="1" applyFont="1" applyFill="1" applyBorder="1" applyAlignment="1">
      <alignment horizontal="right" vertical="center"/>
    </xf>
    <xf numFmtId="0" fontId="5" fillId="15" borderId="8" xfId="0" applyFont="1" applyFill="1" applyBorder="1" applyAlignment="1" applyProtection="1">
      <alignment horizontal="center" vertical="center" wrapText="1"/>
      <protection locked="0"/>
    </xf>
    <xf numFmtId="190" fontId="5" fillId="15" borderId="6" xfId="0" applyNumberFormat="1" applyFont="1" applyFill="1" applyBorder="1" applyAlignment="1">
      <alignment horizontal="right" vertical="center" wrapText="1"/>
    </xf>
    <xf numFmtId="0" fontId="5" fillId="15" borderId="6" xfId="0" applyFont="1" applyFill="1" applyBorder="1" applyAlignment="1">
      <alignment horizontal="center" vertical="center" wrapText="1"/>
    </xf>
    <xf numFmtId="2" fontId="5" fillId="15" borderId="6" xfId="0" applyNumberFormat="1" applyFont="1" applyFill="1" applyBorder="1" applyAlignment="1" applyProtection="1">
      <alignment horizontal="center" vertical="center" wrapText="1"/>
      <protection locked="0"/>
    </xf>
    <xf numFmtId="193" fontId="5" fillId="15" borderId="6" xfId="0" applyNumberFormat="1" applyFont="1" applyFill="1" applyBorder="1" applyAlignment="1">
      <alignment horizontal="right" vertical="center" wrapText="1"/>
    </xf>
    <xf numFmtId="0" fontId="6" fillId="15" borderId="23" xfId="0" applyFont="1" applyFill="1" applyBorder="1" applyAlignment="1">
      <alignment horizontal="center" vertical="center" wrapText="1"/>
    </xf>
    <xf numFmtId="0" fontId="6" fillId="15" borderId="21" xfId="0" applyFont="1" applyFill="1" applyBorder="1" applyAlignment="1">
      <alignment horizontal="center" vertical="center" wrapText="1"/>
    </xf>
    <xf numFmtId="4" fontId="5" fillId="15" borderId="8" xfId="0" applyNumberFormat="1" applyFont="1" applyFill="1" applyBorder="1" applyAlignment="1">
      <alignment horizontal="right" vertical="center"/>
    </xf>
    <xf numFmtId="4" fontId="5" fillId="15" borderId="13" xfId="0" applyNumberFormat="1" applyFont="1" applyFill="1" applyBorder="1" applyAlignment="1">
      <alignment horizontal="right" vertical="center"/>
    </xf>
    <xf numFmtId="188" fontId="5" fillId="15" borderId="27" xfId="0" applyNumberFormat="1" applyFont="1" applyFill="1" applyBorder="1" applyAlignment="1">
      <alignment horizontal="right" vertical="center"/>
    </xf>
    <xf numFmtId="2" fontId="20" fillId="15" borderId="32" xfId="0" applyNumberFormat="1" applyFont="1" applyFill="1" applyBorder="1" applyAlignment="1">
      <alignment horizontal="center"/>
    </xf>
    <xf numFmtId="188" fontId="5" fillId="15" borderId="0" xfId="0" applyNumberFormat="1" applyFont="1" applyFill="1" applyBorder="1" applyAlignment="1">
      <alignment horizontal="right" vertical="center"/>
    </xf>
    <xf numFmtId="2" fontId="0" fillId="15" borderId="7" xfId="0" applyNumberFormat="1" applyFill="1" applyBorder="1" applyAlignment="1">
      <alignment horizontal="center"/>
    </xf>
    <xf numFmtId="0" fontId="4" fillId="15" borderId="26" xfId="0" applyFont="1" applyFill="1" applyBorder="1" applyAlignment="1">
      <alignment horizontal="center" vertical="center"/>
    </xf>
    <xf numFmtId="0" fontId="4" fillId="15" borderId="26" xfId="0" applyFont="1" applyFill="1" applyBorder="1" applyAlignment="1">
      <alignment horizontal="center" vertical="center" wrapText="1"/>
    </xf>
    <xf numFmtId="2" fontId="5" fillId="15" borderId="22" xfId="0" applyNumberFormat="1" applyFont="1" applyFill="1" applyBorder="1" applyAlignment="1">
      <alignment horizontal="right" vertical="center"/>
    </xf>
    <xf numFmtId="2" fontId="5" fillId="15" borderId="20" xfId="0" applyNumberFormat="1" applyFont="1" applyFill="1" applyBorder="1" applyAlignment="1">
      <alignment horizontal="right" vertical="center"/>
    </xf>
    <xf numFmtId="0" fontId="4" fillId="15" borderId="33" xfId="0" applyFont="1" applyFill="1" applyBorder="1" applyAlignment="1">
      <alignment horizontal="center" vertical="center" wrapText="1"/>
    </xf>
    <xf numFmtId="2" fontId="5" fillId="15" borderId="34" xfId="0" applyNumberFormat="1" applyFont="1" applyFill="1" applyBorder="1" applyAlignment="1">
      <alignment horizontal="right" vertical="center"/>
    </xf>
    <xf numFmtId="2" fontId="5" fillId="15" borderId="26" xfId="0" applyNumberFormat="1" applyFont="1" applyFill="1" applyBorder="1" applyAlignment="1">
      <alignment horizontal="right" vertical="center"/>
    </xf>
    <xf numFmtId="4" fontId="5" fillId="15" borderId="31" xfId="0" applyNumberFormat="1" applyFont="1" applyFill="1" applyBorder="1" applyAlignment="1">
      <alignment horizontal="right" vertical="center"/>
    </xf>
    <xf numFmtId="188" fontId="5" fillId="15" borderId="28" xfId="0" applyNumberFormat="1" applyFont="1" applyFill="1" applyBorder="1" applyAlignment="1">
      <alignment horizontal="center" vertical="center"/>
    </xf>
    <xf numFmtId="0" fontId="6" fillId="16" borderId="0" xfId="0" applyFont="1" applyFill="1" applyBorder="1" applyAlignment="1">
      <alignment horizontal="center" vertical="center" wrapText="1"/>
    </xf>
    <xf numFmtId="0" fontId="6" fillId="16" borderId="7" xfId="0" applyFont="1" applyFill="1" applyBorder="1" applyAlignment="1">
      <alignment horizontal="center" vertical="center" wrapText="1"/>
    </xf>
    <xf numFmtId="0" fontId="4" fillId="16" borderId="7" xfId="0" applyFont="1" applyFill="1" applyBorder="1" applyAlignment="1">
      <alignment horizontal="center" vertical="center" wrapText="1"/>
    </xf>
    <xf numFmtId="0" fontId="4" fillId="16" borderId="35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top"/>
    </xf>
    <xf numFmtId="0" fontId="7" fillId="16" borderId="1" xfId="0" applyFont="1" applyFill="1" applyBorder="1" applyAlignment="1">
      <alignment horizontal="center" vertical="top"/>
    </xf>
    <xf numFmtId="0" fontId="7" fillId="16" borderId="10" xfId="0" applyFont="1" applyFill="1" applyBorder="1" applyAlignment="1">
      <alignment vertical="top"/>
    </xf>
    <xf numFmtId="0" fontId="4" fillId="16" borderId="30" xfId="0" applyFont="1" applyFill="1" applyBorder="1" applyAlignment="1">
      <alignment horizontal="center" vertical="top"/>
    </xf>
    <xf numFmtId="0" fontId="4" fillId="16" borderId="4" xfId="0" applyFont="1" applyFill="1" applyBorder="1" applyAlignment="1">
      <alignment vertical="top"/>
    </xf>
    <xf numFmtId="0" fontId="4" fillId="16" borderId="30" xfId="0" applyFont="1" applyFill="1" applyBorder="1" applyAlignment="1">
      <alignment vertical="top"/>
    </xf>
    <xf numFmtId="0" fontId="6" fillId="16" borderId="10" xfId="0" applyFont="1" applyFill="1" applyBorder="1" applyAlignment="1">
      <alignment vertical="top"/>
    </xf>
    <xf numFmtId="0" fontId="6" fillId="16" borderId="1" xfId="0" applyFont="1" applyFill="1" applyBorder="1" applyAlignment="1">
      <alignment vertical="top"/>
    </xf>
    <xf numFmtId="0" fontId="6" fillId="16" borderId="36" xfId="0" applyFont="1" applyFill="1" applyBorder="1" applyAlignment="1">
      <alignment vertical="top"/>
    </xf>
    <xf numFmtId="0" fontId="6" fillId="16" borderId="0" xfId="0" applyFont="1" applyFill="1" applyBorder="1" applyAlignment="1">
      <alignment horizontal="center" vertical="top"/>
    </xf>
    <xf numFmtId="0" fontId="6" fillId="16" borderId="4" xfId="0" applyFont="1" applyFill="1" applyBorder="1" applyAlignment="1">
      <alignment vertical="top"/>
    </xf>
    <xf numFmtId="0" fontId="6" fillId="16" borderId="30" xfId="0" applyFont="1" applyFill="1" applyBorder="1" applyAlignment="1">
      <alignment vertical="top"/>
    </xf>
    <xf numFmtId="0" fontId="6" fillId="16" borderId="37" xfId="0" applyFont="1" applyFill="1" applyBorder="1" applyAlignment="1">
      <alignment horizontal="center" vertical="top"/>
    </xf>
    <xf numFmtId="4" fontId="9" fillId="15" borderId="23" xfId="0" applyNumberFormat="1" applyFont="1" applyFill="1" applyBorder="1" applyAlignment="1">
      <alignment horizontal="right" vertical="center"/>
    </xf>
    <xf numFmtId="2" fontId="0" fillId="0" borderId="0" xfId="0" applyNumberFormat="1"/>
    <xf numFmtId="0" fontId="4" fillId="15" borderId="11" xfId="0" applyFont="1" applyFill="1" applyBorder="1" applyAlignment="1">
      <alignment horizontal="center" vertical="center" wrapText="1"/>
    </xf>
    <xf numFmtId="0" fontId="4" fillId="15" borderId="7" xfId="0" applyFont="1" applyFill="1" applyBorder="1" applyAlignment="1">
      <alignment horizontal="center" vertical="center" wrapText="1"/>
    </xf>
    <xf numFmtId="0" fontId="4" fillId="13" borderId="7" xfId="0" applyFont="1" applyFill="1" applyBorder="1" applyAlignment="1">
      <alignment horizontal="center" vertical="center" wrapText="1"/>
    </xf>
    <xf numFmtId="0" fontId="4" fillId="15" borderId="6" xfId="0" applyFont="1" applyFill="1" applyBorder="1" applyAlignment="1">
      <alignment horizontal="center" vertical="center" wrapText="1"/>
    </xf>
    <xf numFmtId="0" fontId="7" fillId="16" borderId="1" xfId="0" applyFont="1" applyFill="1" applyBorder="1" applyAlignment="1">
      <alignment horizontal="center" vertical="top"/>
    </xf>
    <xf numFmtId="0" fontId="4" fillId="15" borderId="11" xfId="0" applyFont="1" applyFill="1" applyBorder="1" applyAlignment="1">
      <alignment horizontal="center" vertical="center" wrapText="1"/>
    </xf>
    <xf numFmtId="0" fontId="6" fillId="10" borderId="7" xfId="0" applyFont="1" applyFill="1" applyBorder="1" applyAlignment="1">
      <alignment horizontal="center" vertical="center" wrapText="1"/>
    </xf>
    <xf numFmtId="4" fontId="5" fillId="15" borderId="38" xfId="0" applyNumberFormat="1" applyFont="1" applyFill="1" applyBorder="1" applyAlignment="1">
      <alignment horizontal="right" vertical="center"/>
    </xf>
    <xf numFmtId="188" fontId="5" fillId="15" borderId="6" xfId="0" applyNumberFormat="1" applyFont="1" applyFill="1" applyBorder="1" applyAlignment="1">
      <alignment horizontal="right" vertical="center"/>
    </xf>
    <xf numFmtId="188" fontId="9" fillId="15" borderId="6" xfId="0" applyNumberFormat="1" applyFont="1" applyFill="1" applyBorder="1" applyAlignment="1">
      <alignment horizontal="right" vertical="center"/>
    </xf>
    <xf numFmtId="188" fontId="5" fillId="15" borderId="38" xfId="0" applyNumberFormat="1" applyFont="1" applyFill="1" applyBorder="1" applyAlignment="1">
      <alignment horizontal="right" vertical="center"/>
    </xf>
    <xf numFmtId="188" fontId="11" fillId="13" borderId="6" xfId="0" applyNumberFormat="1" applyFont="1" applyFill="1" applyBorder="1" applyAlignment="1">
      <alignment horizontal="right" vertical="center" wrapText="1"/>
    </xf>
    <xf numFmtId="0" fontId="4" fillId="17" borderId="8" xfId="0" applyFont="1" applyFill="1" applyBorder="1" applyAlignment="1">
      <alignment horizontal="center" vertical="center" wrapText="1"/>
    </xf>
    <xf numFmtId="188" fontId="11" fillId="17" borderId="8" xfId="0" applyNumberFormat="1" applyFont="1" applyFill="1" applyBorder="1" applyAlignment="1">
      <alignment horizontal="center" vertical="center" wrapText="1"/>
    </xf>
    <xf numFmtId="188" fontId="5" fillId="17" borderId="8" xfId="0" applyNumberFormat="1" applyFont="1" applyFill="1" applyBorder="1" applyAlignment="1">
      <alignment horizontal="right" vertical="center" wrapText="1"/>
    </xf>
    <xf numFmtId="188" fontId="11" fillId="13" borderId="8" xfId="0" applyNumberFormat="1" applyFont="1" applyFill="1" applyBorder="1" applyAlignment="1">
      <alignment horizontal="right" vertical="center" wrapText="1"/>
    </xf>
    <xf numFmtId="0" fontId="6" fillId="17" borderId="8" xfId="0" applyFont="1" applyFill="1" applyBorder="1" applyAlignment="1">
      <alignment horizontal="center" vertical="center" wrapText="1"/>
    </xf>
    <xf numFmtId="188" fontId="11" fillId="17" borderId="8" xfId="0" applyNumberFormat="1" applyFont="1" applyFill="1" applyBorder="1" applyAlignment="1" applyProtection="1">
      <alignment horizontal="center" vertical="center" wrapText="1"/>
      <protection locked="0"/>
    </xf>
    <xf numFmtId="188" fontId="11" fillId="15" borderId="6" xfId="0" applyNumberFormat="1" applyFont="1" applyFill="1" applyBorder="1" applyAlignment="1">
      <alignment horizontal="right" vertical="center" wrapText="1"/>
    </xf>
    <xf numFmtId="188" fontId="11" fillId="15" borderId="6" xfId="0" applyNumberFormat="1" applyFont="1" applyFill="1" applyBorder="1" applyAlignment="1" applyProtection="1">
      <alignment horizontal="right" vertical="center" wrapText="1"/>
      <protection locked="0"/>
    </xf>
    <xf numFmtId="188" fontId="11" fillId="15" borderId="8" xfId="0" applyNumberFormat="1" applyFont="1" applyFill="1" applyBorder="1" applyAlignment="1">
      <alignment horizontal="right" vertical="center" wrapText="1"/>
    </xf>
    <xf numFmtId="188" fontId="11" fillId="15" borderId="8" xfId="0" applyNumberFormat="1" applyFont="1" applyFill="1" applyBorder="1" applyAlignment="1" applyProtection="1">
      <alignment horizontal="right" vertical="center" wrapText="1"/>
      <protection locked="0"/>
    </xf>
    <xf numFmtId="0" fontId="6" fillId="13" borderId="7" xfId="0" applyFont="1" applyFill="1" applyBorder="1" applyAlignment="1">
      <alignment horizontal="center" vertical="center" wrapText="1"/>
    </xf>
    <xf numFmtId="4" fontId="5" fillId="13" borderId="18" xfId="0" applyNumberFormat="1" applyFont="1" applyFill="1" applyBorder="1" applyAlignment="1">
      <alignment horizontal="right" vertical="center"/>
    </xf>
    <xf numFmtId="0" fontId="0" fillId="0" borderId="8" xfId="0" applyFont="1" applyBorder="1"/>
    <xf numFmtId="0" fontId="4" fillId="15" borderId="39" xfId="0" applyFont="1" applyFill="1" applyBorder="1" applyAlignment="1">
      <alignment horizontal="center" vertical="center" wrapText="1"/>
    </xf>
    <xf numFmtId="2" fontId="5" fillId="15" borderId="6" xfId="0" applyNumberFormat="1" applyFont="1" applyFill="1" applyBorder="1" applyAlignment="1">
      <alignment horizontal="right" vertical="center"/>
    </xf>
    <xf numFmtId="188" fontId="5" fillId="15" borderId="40" xfId="0" applyNumberFormat="1" applyFont="1" applyFill="1" applyBorder="1" applyAlignment="1">
      <alignment horizontal="right" vertical="center"/>
    </xf>
    <xf numFmtId="2" fontId="0" fillId="15" borderId="6" xfId="0" applyNumberFormat="1" applyFill="1" applyBorder="1" applyAlignment="1">
      <alignment horizontal="center"/>
    </xf>
    <xf numFmtId="0" fontId="4" fillId="15" borderId="6" xfId="0" applyFont="1" applyFill="1" applyBorder="1" applyAlignment="1">
      <alignment horizontal="center" wrapText="1"/>
    </xf>
    <xf numFmtId="0" fontId="4" fillId="15" borderId="18" xfId="0" applyFont="1" applyFill="1" applyBorder="1" applyAlignment="1">
      <alignment horizontal="center" wrapText="1"/>
    </xf>
    <xf numFmtId="0" fontId="4" fillId="15" borderId="32" xfId="0" applyFont="1" applyFill="1" applyBorder="1" applyAlignment="1">
      <alignment horizontal="center" vertical="center" wrapText="1"/>
    </xf>
    <xf numFmtId="4" fontId="9" fillId="15" borderId="6" xfId="0" applyNumberFormat="1" applyFont="1" applyFill="1" applyBorder="1" applyAlignment="1">
      <alignment horizontal="right" vertical="center"/>
    </xf>
    <xf numFmtId="4" fontId="9" fillId="15" borderId="8" xfId="0" applyNumberFormat="1" applyFont="1" applyFill="1" applyBorder="1" applyAlignment="1">
      <alignment horizontal="right" vertical="center"/>
    </xf>
    <xf numFmtId="4" fontId="9" fillId="13" borderId="8" xfId="0" applyNumberFormat="1" applyFont="1" applyFill="1" applyBorder="1" applyAlignment="1">
      <alignment horizontal="right" vertical="center"/>
    </xf>
    <xf numFmtId="188" fontId="9" fillId="15" borderId="8" xfId="0" applyNumberFormat="1" applyFont="1" applyFill="1" applyBorder="1" applyAlignment="1">
      <alignment horizontal="right" vertical="center"/>
    </xf>
    <xf numFmtId="188" fontId="9" fillId="13" borderId="8" xfId="0" applyNumberFormat="1" applyFont="1" applyFill="1" applyBorder="1" applyAlignment="1">
      <alignment horizontal="right" vertical="center" wrapText="1"/>
    </xf>
    <xf numFmtId="0" fontId="4" fillId="13" borderId="7" xfId="0" applyFont="1" applyFill="1" applyBorder="1" applyAlignment="1">
      <alignment horizontal="center" vertical="center" wrapText="1"/>
    </xf>
    <xf numFmtId="0" fontId="6" fillId="10" borderId="7" xfId="0" applyFont="1" applyFill="1" applyBorder="1" applyAlignment="1">
      <alignment horizontal="center" vertical="center" wrapText="1"/>
    </xf>
    <xf numFmtId="0" fontId="4" fillId="15" borderId="6" xfId="0" applyFont="1" applyFill="1" applyBorder="1" applyAlignment="1">
      <alignment horizontal="center" vertical="center" wrapText="1"/>
    </xf>
    <xf numFmtId="0" fontId="4" fillId="15" borderId="7" xfId="0" applyFont="1" applyFill="1" applyBorder="1" applyAlignment="1">
      <alignment horizontal="center" vertical="center" wrapText="1"/>
    </xf>
    <xf numFmtId="0" fontId="4" fillId="15" borderId="11" xfId="0" applyFont="1" applyFill="1" applyBorder="1" applyAlignment="1">
      <alignment horizontal="center" vertical="center" wrapText="1"/>
    </xf>
    <xf numFmtId="0" fontId="4" fillId="16" borderId="30" xfId="0" applyFont="1" applyFill="1" applyBorder="1" applyAlignment="1">
      <alignment horizontal="center" vertical="top"/>
    </xf>
    <xf numFmtId="188" fontId="11" fillId="17" borderId="18" xfId="0" applyNumberFormat="1" applyFont="1" applyFill="1" applyBorder="1" applyAlignment="1">
      <alignment horizontal="center" vertical="center" wrapText="1"/>
    </xf>
    <xf numFmtId="188" fontId="5" fillId="17" borderId="18" xfId="0" applyNumberFormat="1" applyFont="1" applyFill="1" applyBorder="1" applyAlignment="1">
      <alignment horizontal="right" vertical="center" wrapText="1"/>
    </xf>
    <xf numFmtId="188" fontId="11" fillId="13" borderId="18" xfId="0" applyNumberFormat="1" applyFont="1" applyFill="1" applyBorder="1" applyAlignment="1">
      <alignment horizontal="right" vertical="center" wrapText="1"/>
    </xf>
    <xf numFmtId="188" fontId="11" fillId="17" borderId="18" xfId="0" applyNumberFormat="1" applyFont="1" applyFill="1" applyBorder="1" applyAlignment="1" applyProtection="1">
      <alignment horizontal="center" vertical="center" wrapText="1"/>
      <protection locked="0"/>
    </xf>
    <xf numFmtId="0" fontId="4" fillId="16" borderId="1" xfId="0" applyFont="1" applyFill="1" applyBorder="1" applyAlignment="1">
      <alignment horizontal="center" vertical="top"/>
    </xf>
    <xf numFmtId="2" fontId="0" fillId="0" borderId="0" xfId="0" applyNumberFormat="1" applyFont="1" applyBorder="1"/>
    <xf numFmtId="0" fontId="7" fillId="16" borderId="1" xfId="0" applyFont="1" applyFill="1" applyBorder="1" applyAlignment="1">
      <alignment horizontal="center" vertical="top"/>
    </xf>
    <xf numFmtId="4" fontId="23" fillId="13" borderId="8" xfId="0" applyNumberFormat="1" applyFont="1" applyFill="1" applyBorder="1" applyAlignment="1">
      <alignment horizontal="right"/>
    </xf>
    <xf numFmtId="0" fontId="5" fillId="15" borderId="18" xfId="0" applyFont="1" applyFill="1" applyBorder="1" applyAlignment="1">
      <alignment horizontal="right" vertical="center" wrapText="1"/>
    </xf>
    <xf numFmtId="188" fontId="5" fillId="15" borderId="18" xfId="0" applyNumberFormat="1" applyFont="1" applyFill="1" applyBorder="1" applyAlignment="1" applyProtection="1">
      <alignment horizontal="right" vertical="center" wrapText="1"/>
      <protection locked="0"/>
    </xf>
    <xf numFmtId="0" fontId="5" fillId="15" borderId="8" xfId="0" applyFont="1" applyFill="1" applyBorder="1" applyAlignment="1">
      <alignment horizontal="right" vertical="center" wrapText="1"/>
    </xf>
    <xf numFmtId="188" fontId="5" fillId="15" borderId="8" xfId="0" applyNumberFormat="1" applyFont="1" applyFill="1" applyBorder="1" applyAlignment="1" applyProtection="1">
      <alignment horizontal="right" vertical="center" wrapText="1"/>
      <protection locked="0"/>
    </xf>
    <xf numFmtId="0" fontId="9" fillId="15" borderId="6" xfId="0" applyFont="1" applyFill="1" applyBorder="1" applyAlignment="1">
      <alignment horizontal="right" vertical="center" wrapText="1"/>
    </xf>
    <xf numFmtId="188" fontId="5" fillId="15" borderId="6" xfId="0" applyNumberFormat="1" applyFont="1" applyFill="1" applyBorder="1" applyAlignment="1" applyProtection="1">
      <alignment horizontal="right" vertical="center" wrapText="1"/>
      <protection locked="0"/>
    </xf>
    <xf numFmtId="2" fontId="9" fillId="15" borderId="6" xfId="0" applyNumberFormat="1" applyFont="1" applyFill="1" applyBorder="1" applyAlignment="1">
      <alignment horizontal="right" vertical="center" wrapText="1"/>
    </xf>
    <xf numFmtId="2" fontId="9" fillId="15" borderId="8" xfId="0" applyNumberFormat="1" applyFont="1" applyFill="1" applyBorder="1" applyAlignment="1">
      <alignment horizontal="right" vertical="center" wrapText="1"/>
    </xf>
    <xf numFmtId="2" fontId="5" fillId="15" borderId="18" xfId="0" applyNumberFormat="1" applyFont="1" applyFill="1" applyBorder="1" applyAlignment="1">
      <alignment horizontal="right" vertical="center" wrapText="1"/>
    </xf>
    <xf numFmtId="2" fontId="11" fillId="13" borderId="18" xfId="0" applyNumberFormat="1" applyFont="1" applyFill="1" applyBorder="1" applyAlignment="1">
      <alignment horizontal="right" vertical="center" wrapText="1"/>
    </xf>
    <xf numFmtId="2" fontId="11" fillId="15" borderId="18" xfId="0" applyNumberFormat="1" applyFont="1" applyFill="1" applyBorder="1" applyAlignment="1">
      <alignment horizontal="right" vertical="center" wrapText="1"/>
    </xf>
    <xf numFmtId="188" fontId="11" fillId="15" borderId="18" xfId="0" applyNumberFormat="1" applyFont="1" applyFill="1" applyBorder="1" applyAlignment="1">
      <alignment horizontal="center" vertical="center" wrapText="1"/>
    </xf>
    <xf numFmtId="188" fontId="11" fillId="15" borderId="18" xfId="0" applyNumberFormat="1" applyFont="1" applyFill="1" applyBorder="1" applyAlignment="1" applyProtection="1">
      <alignment horizontal="center" vertical="center" wrapText="1"/>
      <protection locked="0"/>
    </xf>
    <xf numFmtId="2" fontId="11" fillId="15" borderId="7" xfId="0" applyNumberFormat="1" applyFont="1" applyFill="1" applyBorder="1" applyAlignment="1">
      <alignment horizontal="right" vertical="center" wrapText="1"/>
    </xf>
    <xf numFmtId="2" fontId="5" fillId="15" borderId="8" xfId="0" applyNumberFormat="1" applyFont="1" applyFill="1" applyBorder="1" applyAlignment="1">
      <alignment horizontal="right"/>
    </xf>
    <xf numFmtId="188" fontId="11" fillId="15" borderId="41" xfId="0" applyNumberFormat="1" applyFont="1" applyFill="1" applyBorder="1" applyAlignment="1">
      <alignment horizontal="center" vertical="center" wrapText="1"/>
    </xf>
    <xf numFmtId="2" fontId="15" fillId="15" borderId="6" xfId="0" applyNumberFormat="1" applyFont="1" applyFill="1" applyBorder="1" applyAlignment="1">
      <alignment horizontal="right" vertical="center" wrapText="1"/>
    </xf>
    <xf numFmtId="188" fontId="11" fillId="15" borderId="6" xfId="0" applyNumberFormat="1" applyFont="1" applyFill="1" applyBorder="1" applyAlignment="1">
      <alignment horizontal="center" vertical="center" wrapText="1"/>
    </xf>
    <xf numFmtId="188" fontId="11" fillId="15" borderId="6" xfId="0" applyNumberFormat="1" applyFont="1" applyFill="1" applyBorder="1" applyAlignment="1" applyProtection="1">
      <alignment horizontal="center" vertical="center" wrapText="1"/>
      <protection locked="0"/>
    </xf>
    <xf numFmtId="2" fontId="15" fillId="15" borderId="8" xfId="0" applyNumberFormat="1" applyFont="1" applyFill="1" applyBorder="1" applyAlignment="1">
      <alignment horizontal="right" vertical="center" wrapText="1"/>
    </xf>
    <xf numFmtId="188" fontId="11" fillId="15" borderId="8" xfId="0" applyNumberFormat="1" applyFont="1" applyFill="1" applyBorder="1" applyAlignment="1">
      <alignment horizontal="center" vertical="center" wrapText="1"/>
    </xf>
    <xf numFmtId="188" fontId="11" fillId="15" borderId="8" xfId="0" applyNumberFormat="1" applyFont="1" applyFill="1" applyBorder="1" applyAlignment="1" applyProtection="1">
      <alignment horizontal="center" vertical="center" wrapText="1"/>
      <protection locked="0"/>
    </xf>
    <xf numFmtId="0" fontId="11" fillId="13" borderId="18" xfId="0" applyFont="1" applyFill="1" applyBorder="1" applyAlignment="1">
      <alignment horizontal="right" vertical="center" wrapText="1"/>
    </xf>
    <xf numFmtId="188" fontId="11" fillId="13" borderId="18" xfId="0" applyNumberFormat="1" applyFont="1" applyFill="1" applyBorder="1" applyAlignment="1" applyProtection="1">
      <alignment horizontal="right" vertical="center" wrapText="1"/>
      <protection locked="0"/>
    </xf>
    <xf numFmtId="0" fontId="11" fillId="15" borderId="7" xfId="0" applyFont="1" applyFill="1" applyBorder="1" applyAlignment="1">
      <alignment horizontal="center" vertical="center" wrapText="1"/>
    </xf>
    <xf numFmtId="188" fontId="11" fillId="15" borderId="7" xfId="0" applyNumberFormat="1" applyFont="1" applyFill="1" applyBorder="1" applyAlignment="1">
      <alignment horizontal="center" vertical="center" wrapText="1"/>
    </xf>
    <xf numFmtId="188" fontId="11" fillId="15" borderId="7" xfId="0" applyNumberFormat="1" applyFont="1" applyFill="1" applyBorder="1" applyAlignment="1" applyProtection="1">
      <alignment horizontal="center" vertical="center" wrapText="1"/>
      <protection locked="0"/>
    </xf>
    <xf numFmtId="188" fontId="11" fillId="13" borderId="7" xfId="0" applyNumberFormat="1" applyFont="1" applyFill="1" applyBorder="1" applyAlignment="1">
      <alignment vertical="center" wrapText="1"/>
    </xf>
    <xf numFmtId="188" fontId="11" fillId="13" borderId="8" xfId="0" applyNumberFormat="1" applyFont="1" applyFill="1" applyBorder="1" applyAlignment="1" applyProtection="1">
      <alignment horizontal="center" vertical="center" wrapText="1"/>
      <protection locked="0"/>
    </xf>
    <xf numFmtId="188" fontId="11" fillId="13" borderId="8" xfId="0" applyNumberFormat="1" applyFont="1" applyFill="1" applyBorder="1" applyAlignment="1">
      <alignment horizontal="center" vertical="center" wrapText="1"/>
    </xf>
    <xf numFmtId="188" fontId="11" fillId="13" borderId="8" xfId="0" applyNumberFormat="1" applyFont="1" applyFill="1" applyBorder="1" applyAlignment="1">
      <alignment vertical="center" wrapText="1"/>
    </xf>
    <xf numFmtId="188" fontId="11" fillId="13" borderId="6" xfId="0" applyNumberFormat="1" applyFont="1" applyFill="1" applyBorder="1" applyAlignment="1" applyProtection="1">
      <alignment horizontal="center" vertical="center" wrapText="1"/>
      <protection locked="0"/>
    </xf>
    <xf numFmtId="188" fontId="11" fillId="13" borderId="18" xfId="0" applyNumberFormat="1" applyFont="1" applyFill="1" applyBorder="1" applyAlignment="1">
      <alignment vertical="center" wrapText="1"/>
    </xf>
    <xf numFmtId="188" fontId="11" fillId="15" borderId="18" xfId="0" applyNumberFormat="1" applyFont="1" applyFill="1" applyBorder="1" applyAlignment="1">
      <alignment vertical="center" wrapText="1"/>
    </xf>
    <xf numFmtId="188" fontId="11" fillId="15" borderId="8" xfId="0" applyNumberFormat="1" applyFont="1" applyFill="1" applyBorder="1" applyAlignment="1">
      <alignment vertical="center" wrapText="1"/>
    </xf>
    <xf numFmtId="188" fontId="11" fillId="15" borderId="6" xfId="0" applyNumberFormat="1" applyFont="1" applyFill="1" applyBorder="1" applyAlignment="1">
      <alignment vertical="center" wrapText="1"/>
    </xf>
    <xf numFmtId="188" fontId="11" fillId="13" borderId="6" xfId="0" applyNumberFormat="1" applyFont="1" applyFill="1" applyBorder="1" applyAlignment="1">
      <alignment horizontal="center" vertical="center" wrapText="1"/>
    </xf>
    <xf numFmtId="0" fontId="11" fillId="15" borderId="8" xfId="0" applyFont="1" applyFill="1" applyBorder="1" applyAlignment="1">
      <alignment horizontal="center" vertical="center" wrapText="1"/>
    </xf>
    <xf numFmtId="2" fontId="11" fillId="13" borderId="8" xfId="0" applyNumberFormat="1" applyFont="1" applyFill="1" applyBorder="1" applyAlignment="1">
      <alignment horizontal="right" vertical="center" wrapText="1"/>
    </xf>
    <xf numFmtId="2" fontId="11" fillId="13" borderId="6" xfId="0" applyNumberFormat="1" applyFont="1" applyFill="1" applyBorder="1" applyAlignment="1">
      <alignment horizontal="right" vertical="center" wrapText="1"/>
    </xf>
    <xf numFmtId="0" fontId="11" fillId="15" borderId="18" xfId="0" applyFont="1" applyFill="1" applyBorder="1" applyAlignment="1">
      <alignment horizontal="right" vertical="center" wrapText="1"/>
    </xf>
    <xf numFmtId="0" fontId="11" fillId="15" borderId="8" xfId="0" applyFont="1" applyFill="1" applyBorder="1" applyAlignment="1">
      <alignment horizontal="right" vertical="center" wrapText="1"/>
    </xf>
    <xf numFmtId="2" fontId="11" fillId="15" borderId="6" xfId="0" applyNumberFormat="1" applyFont="1" applyFill="1" applyBorder="1" applyAlignment="1">
      <alignment horizontal="right" vertical="center" wrapText="1"/>
    </xf>
    <xf numFmtId="2" fontId="11" fillId="15" borderId="8" xfId="0" applyNumberFormat="1" applyFont="1" applyFill="1" applyBorder="1" applyAlignment="1">
      <alignment horizontal="right" vertical="center" wrapText="1"/>
    </xf>
    <xf numFmtId="0" fontId="11" fillId="15" borderId="7" xfId="0" applyFont="1" applyFill="1" applyBorder="1" applyAlignment="1">
      <alignment horizontal="right" vertical="center" wrapText="1"/>
    </xf>
    <xf numFmtId="0" fontId="11" fillId="15" borderId="6" xfId="0" applyFont="1" applyFill="1" applyBorder="1" applyAlignment="1">
      <alignment horizontal="right" vertical="center" wrapText="1"/>
    </xf>
    <xf numFmtId="0" fontId="15" fillId="15" borderId="6" xfId="0" applyFont="1" applyFill="1" applyBorder="1" applyAlignment="1">
      <alignment horizontal="right" vertical="center" wrapText="1"/>
    </xf>
    <xf numFmtId="2" fontId="9" fillId="15" borderId="18" xfId="0" applyNumberFormat="1" applyFont="1" applyFill="1" applyBorder="1" applyAlignment="1">
      <alignment horizontal="right" vertical="center" wrapText="1"/>
    </xf>
    <xf numFmtId="2" fontId="15" fillId="15" borderId="18" xfId="0" applyNumberFormat="1" applyFont="1" applyFill="1" applyBorder="1" applyAlignment="1">
      <alignment horizontal="right" vertical="center" wrapText="1"/>
    </xf>
    <xf numFmtId="188" fontId="9" fillId="15" borderId="8" xfId="0" applyNumberFormat="1" applyFont="1" applyFill="1" applyBorder="1" applyAlignment="1">
      <alignment horizontal="right" vertical="center" wrapText="1"/>
    </xf>
    <xf numFmtId="0" fontId="15" fillId="15" borderId="8" xfId="0" applyFont="1" applyFill="1" applyBorder="1" applyAlignment="1">
      <alignment horizontal="center" vertical="center" wrapText="1"/>
    </xf>
    <xf numFmtId="0" fontId="11" fillId="17" borderId="8" xfId="0" applyFont="1" applyFill="1" applyBorder="1" applyAlignment="1">
      <alignment horizontal="center" vertical="center" wrapText="1"/>
    </xf>
    <xf numFmtId="2" fontId="20" fillId="17" borderId="8" xfId="0" applyNumberFormat="1" applyFont="1" applyFill="1" applyBorder="1" applyAlignment="1">
      <alignment horizontal="center"/>
    </xf>
    <xf numFmtId="0" fontId="15" fillId="17" borderId="18" xfId="0" applyFont="1" applyFill="1" applyBorder="1" applyAlignment="1">
      <alignment horizontal="center" vertical="center" wrapText="1"/>
    </xf>
    <xf numFmtId="2" fontId="20" fillId="17" borderId="18" xfId="0" applyNumberFormat="1" applyFont="1" applyFill="1" applyBorder="1" applyAlignment="1">
      <alignment horizontal="center"/>
    </xf>
    <xf numFmtId="0" fontId="6" fillId="17" borderId="27" xfId="0" applyFont="1" applyFill="1" applyBorder="1" applyAlignment="1">
      <alignment horizontal="center" vertical="center" wrapText="1"/>
    </xf>
    <xf numFmtId="2" fontId="15" fillId="17" borderId="18" xfId="0" applyNumberFormat="1" applyFont="1" applyFill="1" applyBorder="1" applyAlignment="1">
      <alignment horizontal="center" vertical="center" wrapText="1"/>
    </xf>
    <xf numFmtId="188" fontId="5" fillId="17" borderId="19" xfId="0" applyNumberFormat="1" applyFont="1" applyFill="1" applyBorder="1" applyAlignment="1">
      <alignment horizontal="right" vertical="center" wrapText="1"/>
    </xf>
    <xf numFmtId="188" fontId="9" fillId="17" borderId="18" xfId="0" applyNumberFormat="1" applyFont="1" applyFill="1" applyBorder="1" applyAlignment="1">
      <alignment horizontal="right" vertical="center" wrapText="1"/>
    </xf>
    <xf numFmtId="0" fontId="22" fillId="13" borderId="27" xfId="0" applyFont="1" applyFill="1" applyBorder="1" applyAlignment="1">
      <alignment horizontal="center"/>
    </xf>
    <xf numFmtId="0" fontId="22" fillId="13" borderId="26" xfId="0" applyFont="1" applyFill="1" applyBorder="1" applyAlignment="1">
      <alignment horizontal="center"/>
    </xf>
    <xf numFmtId="2" fontId="20" fillId="13" borderId="41" xfId="0" applyNumberFormat="1" applyFont="1" applyFill="1" applyBorder="1" applyAlignment="1">
      <alignment horizontal="center"/>
    </xf>
    <xf numFmtId="2" fontId="20" fillId="13" borderId="32" xfId="0" applyNumberFormat="1" applyFont="1" applyFill="1" applyBorder="1" applyAlignment="1">
      <alignment horizontal="center"/>
    </xf>
    <xf numFmtId="191" fontId="5" fillId="13" borderId="8" xfId="0" applyNumberFormat="1" applyFont="1" applyFill="1" applyBorder="1"/>
    <xf numFmtId="188" fontId="5" fillId="13" borderId="8" xfId="0" applyNumberFormat="1" applyFont="1" applyFill="1" applyBorder="1"/>
    <xf numFmtId="188" fontId="5" fillId="13" borderId="8" xfId="0" applyNumberFormat="1" applyFont="1" applyFill="1" applyBorder="1" applyAlignment="1"/>
    <xf numFmtId="2" fontId="5" fillId="13" borderId="8" xfId="0" applyNumberFormat="1" applyFont="1" applyFill="1" applyBorder="1" applyAlignment="1">
      <alignment horizontal="center"/>
    </xf>
    <xf numFmtId="0" fontId="4" fillId="13" borderId="7" xfId="0" applyFont="1" applyFill="1" applyBorder="1" applyAlignment="1">
      <alignment horizontal="center" vertical="center" wrapText="1"/>
    </xf>
    <xf numFmtId="0" fontId="4" fillId="13" borderId="6" xfId="0" applyFont="1" applyFill="1" applyBorder="1" applyAlignment="1">
      <alignment horizontal="center" vertical="center" wrapText="1"/>
    </xf>
    <xf numFmtId="0" fontId="4" fillId="13" borderId="18" xfId="0" applyFont="1" applyFill="1" applyBorder="1" applyAlignment="1">
      <alignment horizontal="center" vertical="center" wrapText="1"/>
    </xf>
    <xf numFmtId="0" fontId="4" fillId="13" borderId="12" xfId="0" applyFont="1" applyFill="1" applyBorder="1" applyAlignment="1">
      <alignment horizontal="center" vertical="center" wrapText="1"/>
    </xf>
    <xf numFmtId="0" fontId="4" fillId="15" borderId="18" xfId="0" applyFont="1" applyFill="1" applyBorder="1" applyAlignment="1">
      <alignment horizontal="center" vertical="center" wrapText="1"/>
    </xf>
    <xf numFmtId="0" fontId="4" fillId="15" borderId="7" xfId="0" applyFont="1" applyFill="1" applyBorder="1" applyAlignment="1">
      <alignment horizontal="center" vertical="center" wrapText="1"/>
    </xf>
    <xf numFmtId="0" fontId="4" fillId="13" borderId="7" xfId="0" applyFont="1" applyFill="1" applyBorder="1" applyAlignment="1">
      <alignment horizontal="center" vertical="center" wrapText="1"/>
    </xf>
    <xf numFmtId="0" fontId="14" fillId="13" borderId="18" xfId="0" applyFont="1" applyFill="1" applyBorder="1" applyAlignment="1">
      <alignment horizontal="center" vertical="center" wrapText="1"/>
    </xf>
    <xf numFmtId="0" fontId="4" fillId="13" borderId="18" xfId="0" applyFont="1" applyFill="1" applyBorder="1" applyAlignment="1">
      <alignment horizontal="center" vertical="center" wrapText="1"/>
    </xf>
    <xf numFmtId="0" fontId="4" fillId="15" borderId="11" xfId="0" applyFont="1" applyFill="1" applyBorder="1" applyAlignment="1">
      <alignment horizontal="center" vertical="center" wrapText="1"/>
    </xf>
    <xf numFmtId="188" fontId="9" fillId="13" borderId="18" xfId="0" applyNumberFormat="1" applyFont="1" applyFill="1" applyBorder="1" applyAlignment="1">
      <alignment horizontal="right" vertical="center" wrapText="1"/>
    </xf>
    <xf numFmtId="188" fontId="9" fillId="15" borderId="18" xfId="0" applyNumberFormat="1" applyFont="1" applyFill="1" applyBorder="1" applyAlignment="1">
      <alignment horizontal="right" vertical="center" wrapText="1"/>
    </xf>
    <xf numFmtId="4" fontId="9" fillId="13" borderId="18" xfId="0" applyNumberFormat="1" applyFont="1" applyFill="1" applyBorder="1" applyAlignment="1">
      <alignment horizontal="right" vertical="center"/>
    </xf>
    <xf numFmtId="2" fontId="15" fillId="13" borderId="8" xfId="0" applyNumberFormat="1" applyFont="1" applyFill="1" applyBorder="1" applyAlignment="1">
      <alignment horizontal="right" vertical="center" wrapText="1"/>
    </xf>
    <xf numFmtId="2" fontId="9" fillId="13" borderId="6" xfId="0" applyNumberFormat="1" applyFont="1" applyFill="1" applyBorder="1" applyAlignment="1">
      <alignment horizontal="right" vertical="center" wrapText="1"/>
    </xf>
    <xf numFmtId="2" fontId="9" fillId="13" borderId="8" xfId="0" applyNumberFormat="1" applyFont="1" applyFill="1" applyBorder="1" applyAlignment="1">
      <alignment horizontal="right" vertical="center" wrapText="1"/>
    </xf>
    <xf numFmtId="2" fontId="9" fillId="13" borderId="18" xfId="0" applyNumberFormat="1" applyFont="1" applyFill="1" applyBorder="1" applyAlignment="1">
      <alignment horizontal="right" vertical="center" wrapText="1"/>
    </xf>
    <xf numFmtId="188" fontId="11" fillId="13" borderId="6" xfId="0" applyNumberFormat="1" applyFont="1" applyFill="1" applyBorder="1" applyAlignment="1" applyProtection="1">
      <alignment horizontal="right" vertical="center" wrapText="1"/>
      <protection locked="0"/>
    </xf>
    <xf numFmtId="2" fontId="15" fillId="13" borderId="6" xfId="0" applyNumberFormat="1" applyFont="1" applyFill="1" applyBorder="1" applyAlignment="1">
      <alignment vertical="center" wrapText="1"/>
    </xf>
    <xf numFmtId="2" fontId="15" fillId="13" borderId="8" xfId="0" applyNumberFormat="1" applyFont="1" applyFill="1" applyBorder="1" applyAlignment="1">
      <alignment vertical="center" wrapText="1"/>
    </xf>
    <xf numFmtId="2" fontId="15" fillId="13" borderId="18" xfId="0" applyNumberFormat="1" applyFont="1" applyFill="1" applyBorder="1" applyAlignment="1">
      <alignment vertical="center" wrapText="1"/>
    </xf>
    <xf numFmtId="2" fontId="15" fillId="13" borderId="6" xfId="0" applyNumberFormat="1" applyFont="1" applyFill="1" applyBorder="1" applyAlignment="1">
      <alignment horizontal="right" vertical="center" wrapText="1"/>
    </xf>
    <xf numFmtId="2" fontId="15" fillId="13" borderId="18" xfId="0" applyNumberFormat="1" applyFont="1" applyFill="1" applyBorder="1" applyAlignment="1">
      <alignment horizontal="right" vertical="center" wrapText="1"/>
    </xf>
    <xf numFmtId="0" fontId="21" fillId="13" borderId="6" xfId="0" applyFont="1" applyFill="1" applyBorder="1" applyAlignment="1">
      <alignment horizontal="center"/>
    </xf>
    <xf numFmtId="0" fontId="21" fillId="13" borderId="8" xfId="0" applyFont="1" applyFill="1" applyBorder="1" applyAlignment="1">
      <alignment horizontal="center"/>
    </xf>
    <xf numFmtId="0" fontId="21" fillId="13" borderId="18" xfId="0" applyFont="1" applyFill="1" applyBorder="1" applyAlignment="1">
      <alignment horizontal="center"/>
    </xf>
    <xf numFmtId="0" fontId="15" fillId="13" borderId="6" xfId="0" applyFont="1" applyFill="1" applyBorder="1" applyAlignment="1">
      <alignment horizontal="right" vertical="center" wrapText="1"/>
    </xf>
    <xf numFmtId="0" fontId="15" fillId="13" borderId="8" xfId="0" applyFont="1" applyFill="1" applyBorder="1" applyAlignment="1">
      <alignment horizontal="right" vertical="center" wrapText="1"/>
    </xf>
    <xf numFmtId="0" fontId="4" fillId="13" borderId="19" xfId="0" applyFont="1" applyFill="1" applyBorder="1" applyAlignment="1">
      <alignment horizontal="center" vertical="center"/>
    </xf>
    <xf numFmtId="2" fontId="8" fillId="13" borderId="18" xfId="0" applyNumberFormat="1" applyFont="1" applyFill="1" applyBorder="1" applyAlignment="1">
      <alignment horizontal="right"/>
    </xf>
    <xf numFmtId="188" fontId="5" fillId="13" borderId="18" xfId="0" applyNumberFormat="1" applyFont="1" applyFill="1" applyBorder="1" applyAlignment="1">
      <alignment horizontal="right" vertical="center"/>
    </xf>
    <xf numFmtId="0" fontId="4" fillId="13" borderId="23" xfId="0" applyFont="1" applyFill="1" applyBorder="1" applyAlignment="1">
      <alignment horizontal="center" vertical="center"/>
    </xf>
    <xf numFmtId="2" fontId="8" fillId="13" borderId="8" xfId="0" applyNumberFormat="1" applyFont="1" applyFill="1" applyBorder="1" applyAlignment="1">
      <alignment horizontal="right" vertical="center" wrapText="1"/>
    </xf>
    <xf numFmtId="188" fontId="5" fillId="13" borderId="8" xfId="0" applyNumberFormat="1" applyFont="1" applyFill="1" applyBorder="1" applyAlignment="1">
      <alignment horizontal="right" vertical="center"/>
    </xf>
    <xf numFmtId="2" fontId="8" fillId="13" borderId="8" xfId="0" applyNumberFormat="1" applyFont="1" applyFill="1" applyBorder="1" applyAlignment="1">
      <alignment horizontal="right"/>
    </xf>
    <xf numFmtId="0" fontId="4" fillId="13" borderId="23" xfId="0" applyFont="1" applyFill="1" applyBorder="1" applyAlignment="1">
      <alignment horizontal="center" vertical="center" wrapText="1"/>
    </xf>
    <xf numFmtId="2" fontId="5" fillId="13" borderId="8" xfId="0" applyNumberFormat="1" applyFont="1" applyFill="1" applyBorder="1" applyAlignment="1">
      <alignment horizontal="right" vertical="center"/>
    </xf>
    <xf numFmtId="188" fontId="5" fillId="13" borderId="8" xfId="0" applyNumberFormat="1" applyFont="1" applyFill="1" applyBorder="1" applyAlignment="1">
      <alignment horizontal="center" vertical="center"/>
    </xf>
    <xf numFmtId="2" fontId="5" fillId="13" borderId="6" xfId="0" applyNumberFormat="1" applyFont="1" applyFill="1" applyBorder="1" applyAlignment="1">
      <alignment horizontal="right" vertical="center"/>
    </xf>
    <xf numFmtId="188" fontId="5" fillId="13" borderId="6" xfId="0" applyNumberFormat="1" applyFont="1" applyFill="1" applyBorder="1" applyAlignment="1">
      <alignment horizontal="center" vertical="center"/>
    </xf>
    <xf numFmtId="188" fontId="5" fillId="13" borderId="6" xfId="0" applyNumberFormat="1" applyFont="1" applyFill="1" applyBorder="1" applyAlignment="1">
      <alignment horizontal="right" vertical="center"/>
    </xf>
    <xf numFmtId="0" fontId="4" fillId="13" borderId="27" xfId="0" applyFont="1" applyFill="1" applyBorder="1" applyAlignment="1">
      <alignment horizontal="center" vertical="center" wrapText="1"/>
    </xf>
    <xf numFmtId="2" fontId="5" fillId="13" borderId="18" xfId="0" applyNumberFormat="1" applyFont="1" applyFill="1" applyBorder="1" applyAlignment="1">
      <alignment horizontal="right" vertical="center"/>
    </xf>
    <xf numFmtId="188" fontId="5" fillId="13" borderId="18" xfId="0" applyNumberFormat="1" applyFont="1" applyFill="1" applyBorder="1" applyAlignment="1">
      <alignment horizontal="center" vertical="center"/>
    </xf>
    <xf numFmtId="188" fontId="5" fillId="13" borderId="17" xfId="0" applyNumberFormat="1" applyFont="1" applyFill="1" applyBorder="1" applyAlignment="1">
      <alignment horizontal="right" vertical="center"/>
    </xf>
    <xf numFmtId="188" fontId="5" fillId="13" borderId="19" xfId="0" applyNumberFormat="1" applyFont="1" applyFill="1" applyBorder="1" applyAlignment="1">
      <alignment horizontal="right" vertical="center"/>
    </xf>
    <xf numFmtId="188" fontId="5" fillId="13" borderId="20" xfId="0" applyNumberFormat="1" applyFont="1" applyFill="1" applyBorder="1" applyAlignment="1">
      <alignment horizontal="right" vertical="center"/>
    </xf>
    <xf numFmtId="188" fontId="9" fillId="13" borderId="18" xfId="0" applyNumberFormat="1" applyFont="1" applyFill="1" applyBorder="1" applyAlignment="1">
      <alignment horizontal="right" vertical="center"/>
    </xf>
    <xf numFmtId="188" fontId="5" fillId="13" borderId="25" xfId="0" applyNumberFormat="1" applyFont="1" applyFill="1" applyBorder="1" applyAlignment="1">
      <alignment horizontal="right" vertical="center"/>
    </xf>
    <xf numFmtId="2" fontId="23" fillId="13" borderId="41" xfId="0" applyNumberFormat="1" applyFont="1" applyFill="1" applyBorder="1" applyAlignment="1">
      <alignment horizontal="center"/>
    </xf>
    <xf numFmtId="2" fontId="23" fillId="13" borderId="18" xfId="0" applyNumberFormat="1" applyFont="1" applyFill="1" applyBorder="1" applyAlignment="1">
      <alignment horizontal="center"/>
    </xf>
    <xf numFmtId="2" fontId="8" fillId="13" borderId="7" xfId="0" applyNumberFormat="1" applyFont="1" applyFill="1" applyBorder="1" applyAlignment="1">
      <alignment horizontal="right" vertical="center" wrapText="1"/>
    </xf>
    <xf numFmtId="188" fontId="9" fillId="13" borderId="8" xfId="0" applyNumberFormat="1" applyFont="1" applyFill="1" applyBorder="1" applyAlignment="1">
      <alignment horizontal="right" vertical="center"/>
    </xf>
    <xf numFmtId="2" fontId="23" fillId="13" borderId="32" xfId="0" applyNumberFormat="1" applyFont="1" applyFill="1" applyBorder="1" applyAlignment="1">
      <alignment horizontal="center"/>
    </xf>
    <xf numFmtId="2" fontId="8" fillId="13" borderId="6" xfId="0" applyNumberFormat="1" applyFont="1" applyFill="1" applyBorder="1" applyAlignment="1">
      <alignment horizontal="right"/>
    </xf>
    <xf numFmtId="2" fontId="5" fillId="13" borderId="21" xfId="0" applyNumberFormat="1" applyFont="1" applyFill="1" applyBorder="1" applyAlignment="1">
      <alignment horizontal="right" vertical="center"/>
    </xf>
    <xf numFmtId="188" fontId="5" fillId="13" borderId="26" xfId="0" applyNumberFormat="1" applyFont="1" applyFill="1" applyBorder="1" applyAlignment="1">
      <alignment horizontal="right" vertical="center"/>
    </xf>
    <xf numFmtId="0" fontId="4" fillId="13" borderId="0" xfId="0" applyFont="1" applyFill="1" applyBorder="1" applyAlignment="1">
      <alignment horizontal="center" vertical="center" wrapText="1"/>
    </xf>
    <xf numFmtId="188" fontId="5" fillId="13" borderId="40" xfId="0" applyNumberFormat="1" applyFont="1" applyFill="1" applyBorder="1" applyAlignment="1">
      <alignment horizontal="right" vertical="center"/>
    </xf>
    <xf numFmtId="0" fontId="4" fillId="13" borderId="13" xfId="0" applyFont="1" applyFill="1" applyBorder="1" applyAlignment="1">
      <alignment horizontal="center" vertical="center" wrapText="1"/>
    </xf>
    <xf numFmtId="2" fontId="18" fillId="13" borderId="13" xfId="0" applyNumberFormat="1" applyFont="1" applyFill="1" applyBorder="1"/>
    <xf numFmtId="188" fontId="5" fillId="13" borderId="13" xfId="0" applyNumberFormat="1" applyFont="1" applyFill="1" applyBorder="1" applyAlignment="1">
      <alignment horizontal="right" vertical="center"/>
    </xf>
    <xf numFmtId="2" fontId="5" fillId="13" borderId="13" xfId="0" applyNumberFormat="1" applyFont="1" applyFill="1" applyBorder="1" applyAlignment="1">
      <alignment horizontal="right" vertical="center"/>
    </xf>
    <xf numFmtId="2" fontId="23" fillId="13" borderId="13" xfId="0" applyNumberFormat="1" applyFont="1" applyFill="1" applyBorder="1" applyAlignment="1">
      <alignment horizontal="center"/>
    </xf>
    <xf numFmtId="0" fontId="4" fillId="13" borderId="27" xfId="0" applyFont="1" applyFill="1" applyBorder="1" applyAlignment="1">
      <alignment horizontal="center" vertical="center"/>
    </xf>
    <xf numFmtId="2" fontId="5" fillId="13" borderId="42" xfId="0" applyNumberFormat="1" applyFont="1" applyFill="1" applyBorder="1" applyAlignment="1">
      <alignment horizontal="right" vertical="center"/>
    </xf>
    <xf numFmtId="2" fontId="5" fillId="13" borderId="23" xfId="0" applyNumberFormat="1" applyFont="1" applyFill="1" applyBorder="1" applyAlignment="1">
      <alignment horizontal="right" vertical="center"/>
    </xf>
    <xf numFmtId="0" fontId="4" fillId="13" borderId="21" xfId="0" applyFont="1" applyFill="1" applyBorder="1" applyAlignment="1">
      <alignment horizontal="center" vertical="center" wrapText="1"/>
    </xf>
    <xf numFmtId="2" fontId="5" fillId="13" borderId="24" xfId="0" applyNumberFormat="1" applyFont="1" applyFill="1" applyBorder="1" applyAlignment="1">
      <alignment horizontal="right" vertical="center"/>
    </xf>
    <xf numFmtId="2" fontId="5" fillId="13" borderId="40" xfId="0" applyNumberFormat="1" applyFont="1" applyFill="1" applyBorder="1" applyAlignment="1">
      <alignment horizontal="right" vertical="center"/>
    </xf>
    <xf numFmtId="2" fontId="23" fillId="13" borderId="7" xfId="0" applyNumberFormat="1" applyFont="1" applyFill="1" applyBorder="1" applyAlignment="1">
      <alignment horizontal="center"/>
    </xf>
    <xf numFmtId="2" fontId="23" fillId="13" borderId="6" xfId="0" applyNumberFormat="1" applyFont="1" applyFill="1" applyBorder="1" applyAlignment="1">
      <alignment horizontal="center"/>
    </xf>
    <xf numFmtId="0" fontId="4" fillId="13" borderId="29" xfId="0" applyFont="1" applyFill="1" applyBorder="1" applyAlignment="1">
      <alignment horizontal="center" vertical="center"/>
    </xf>
    <xf numFmtId="2" fontId="5" fillId="13" borderId="17" xfId="0" applyNumberFormat="1" applyFont="1" applyFill="1" applyBorder="1" applyAlignment="1">
      <alignment horizontal="right"/>
    </xf>
    <xf numFmtId="188" fontId="5" fillId="13" borderId="29" xfId="0" applyNumberFormat="1" applyFont="1" applyFill="1" applyBorder="1" applyAlignment="1">
      <alignment horizontal="right" vertical="center"/>
    </xf>
    <xf numFmtId="0" fontId="4" fillId="13" borderId="21" xfId="0" applyFont="1" applyFill="1" applyBorder="1" applyAlignment="1">
      <alignment horizontal="center" vertical="center"/>
    </xf>
    <xf numFmtId="2" fontId="5" fillId="13" borderId="22" xfId="0" applyNumberFormat="1" applyFont="1" applyFill="1" applyBorder="1" applyAlignment="1">
      <alignment horizontal="right"/>
    </xf>
    <xf numFmtId="2" fontId="5" fillId="13" borderId="31" xfId="0" applyNumberFormat="1" applyFont="1" applyFill="1" applyBorder="1" applyAlignment="1">
      <alignment horizontal="right"/>
    </xf>
    <xf numFmtId="2" fontId="5" fillId="13" borderId="43" xfId="0" applyNumberFormat="1" applyFont="1" applyFill="1" applyBorder="1" applyAlignment="1">
      <alignment horizontal="right"/>
    </xf>
    <xf numFmtId="2" fontId="5" fillId="13" borderId="8" xfId="0" applyNumberFormat="1" applyFont="1" applyFill="1" applyBorder="1" applyAlignment="1">
      <alignment horizontal="right"/>
    </xf>
    <xf numFmtId="188" fontId="5" fillId="13" borderId="26" xfId="0" applyNumberFormat="1" applyFont="1" applyFill="1" applyBorder="1" applyAlignment="1">
      <alignment horizontal="center" vertical="center"/>
    </xf>
    <xf numFmtId="2" fontId="5" fillId="13" borderId="13" xfId="0" applyNumberFormat="1" applyFont="1" applyFill="1" applyBorder="1" applyAlignment="1">
      <alignment horizontal="right"/>
    </xf>
    <xf numFmtId="2" fontId="8" fillId="13" borderId="27" xfId="0" applyNumberFormat="1" applyFont="1" applyFill="1" applyBorder="1" applyAlignment="1">
      <alignment horizontal="right"/>
    </xf>
    <xf numFmtId="188" fontId="5" fillId="13" borderId="41" xfId="0" applyNumberFormat="1" applyFont="1" applyFill="1" applyBorder="1" applyAlignment="1">
      <alignment horizontal="right" vertical="center"/>
    </xf>
    <xf numFmtId="188" fontId="5" fillId="13" borderId="44" xfId="0" applyNumberFormat="1" applyFont="1" applyFill="1" applyBorder="1" applyAlignment="1">
      <alignment horizontal="right" vertical="center"/>
    </xf>
    <xf numFmtId="188" fontId="5" fillId="13" borderId="45" xfId="0" applyNumberFormat="1" applyFont="1" applyFill="1" applyBorder="1" applyAlignment="1">
      <alignment horizontal="right" vertical="center"/>
    </xf>
    <xf numFmtId="188" fontId="5" fillId="13" borderId="46" xfId="0" applyNumberFormat="1" applyFont="1" applyFill="1" applyBorder="1" applyAlignment="1">
      <alignment horizontal="right" vertical="center"/>
    </xf>
    <xf numFmtId="188" fontId="5" fillId="13" borderId="42" xfId="0" applyNumberFormat="1" applyFont="1" applyFill="1" applyBorder="1" applyAlignment="1">
      <alignment horizontal="right" vertical="center"/>
    </xf>
    <xf numFmtId="2" fontId="0" fillId="13" borderId="18" xfId="0" applyNumberFormat="1" applyFill="1" applyBorder="1" applyAlignment="1">
      <alignment horizontal="center"/>
    </xf>
    <xf numFmtId="2" fontId="8" fillId="13" borderId="26" xfId="0" applyNumberFormat="1" applyFont="1" applyFill="1" applyBorder="1" applyAlignment="1">
      <alignment horizontal="right" vertical="center" wrapText="1"/>
    </xf>
    <xf numFmtId="2" fontId="0" fillId="13" borderId="8" xfId="0" applyNumberFormat="1" applyFill="1" applyBorder="1" applyAlignment="1">
      <alignment horizontal="center"/>
    </xf>
    <xf numFmtId="2" fontId="8" fillId="13" borderId="26" xfId="0" applyNumberFormat="1" applyFont="1" applyFill="1" applyBorder="1" applyAlignment="1">
      <alignment horizontal="right"/>
    </xf>
    <xf numFmtId="2" fontId="0" fillId="13" borderId="13" xfId="0" applyNumberFormat="1" applyFill="1" applyBorder="1" applyAlignment="1">
      <alignment horizontal="center"/>
    </xf>
    <xf numFmtId="2" fontId="20" fillId="15" borderId="41" xfId="0" applyNumberFormat="1" applyFont="1" applyFill="1" applyBorder="1" applyAlignment="1">
      <alignment horizontal="center"/>
    </xf>
    <xf numFmtId="188" fontId="11" fillId="13" borderId="7" xfId="0" applyNumberFormat="1" applyFont="1" applyFill="1" applyBorder="1" applyAlignment="1">
      <alignment horizontal="right" vertical="center" wrapText="1"/>
    </xf>
    <xf numFmtId="2" fontId="15" fillId="13" borderId="7" xfId="0" applyNumberFormat="1" applyFont="1" applyFill="1" applyBorder="1" applyAlignment="1">
      <alignment horizontal="right" vertical="center" wrapText="1"/>
    </xf>
    <xf numFmtId="194" fontId="11" fillId="13" borderId="18" xfId="0" applyNumberFormat="1" applyFont="1" applyFill="1" applyBorder="1" applyAlignment="1">
      <alignment vertical="center" wrapText="1"/>
    </xf>
    <xf numFmtId="194" fontId="11" fillId="13" borderId="18" xfId="0" applyNumberFormat="1" applyFont="1" applyFill="1" applyBorder="1" applyAlignment="1" applyProtection="1">
      <alignment horizontal="center" vertical="center" wrapText="1"/>
      <protection locked="0"/>
    </xf>
    <xf numFmtId="194" fontId="5" fillId="13" borderId="18" xfId="0" applyNumberFormat="1" applyFont="1" applyFill="1" applyBorder="1" applyAlignment="1">
      <alignment horizontal="right" vertical="center" wrapText="1"/>
    </xf>
    <xf numFmtId="194" fontId="11" fillId="15" borderId="18" xfId="0" applyNumberFormat="1" applyFont="1" applyFill="1" applyBorder="1" applyAlignment="1">
      <alignment vertical="center" wrapText="1"/>
    </xf>
    <xf numFmtId="194" fontId="11" fillId="15" borderId="18" xfId="0" applyNumberFormat="1" applyFont="1" applyFill="1" applyBorder="1" applyAlignment="1" applyProtection="1">
      <alignment horizontal="center" vertical="center" wrapText="1"/>
      <protection locked="0"/>
    </xf>
    <xf numFmtId="194" fontId="5" fillId="15" borderId="18" xfId="0" applyNumberFormat="1" applyFont="1" applyFill="1" applyBorder="1" applyAlignment="1">
      <alignment horizontal="right" vertical="center" wrapText="1"/>
    </xf>
    <xf numFmtId="194" fontId="11" fillId="13" borderId="7" xfId="0" applyNumberFormat="1" applyFont="1" applyFill="1" applyBorder="1" applyAlignment="1" applyProtection="1">
      <alignment horizontal="center" vertical="center" wrapText="1"/>
      <protection locked="0"/>
    </xf>
    <xf numFmtId="194" fontId="5" fillId="13" borderId="7" xfId="0" applyNumberFormat="1" applyFont="1" applyFill="1" applyBorder="1" applyAlignment="1">
      <alignment horizontal="right" vertical="center" wrapText="1"/>
    </xf>
    <xf numFmtId="194" fontId="11" fillId="15" borderId="8" xfId="0" applyNumberFormat="1" applyFont="1" applyFill="1" applyBorder="1" applyAlignment="1">
      <alignment horizontal="center" vertical="center" wrapText="1"/>
    </xf>
    <xf numFmtId="194" fontId="11" fillId="15" borderId="8" xfId="0" applyNumberFormat="1" applyFont="1" applyFill="1" applyBorder="1" applyAlignment="1" applyProtection="1">
      <alignment horizontal="center" vertical="center" wrapText="1"/>
      <protection locked="0"/>
    </xf>
    <xf numFmtId="194" fontId="5" fillId="15" borderId="8" xfId="0" applyNumberFormat="1" applyFont="1" applyFill="1" applyBorder="1" applyAlignment="1">
      <alignment horizontal="right" vertical="center" wrapText="1"/>
    </xf>
    <xf numFmtId="194" fontId="11" fillId="17" borderId="18" xfId="0" applyNumberFormat="1" applyFont="1" applyFill="1" applyBorder="1" applyAlignment="1">
      <alignment horizontal="center" vertical="center" wrapText="1"/>
    </xf>
    <xf numFmtId="194" fontId="11" fillId="17" borderId="18" xfId="0" applyNumberFormat="1" applyFont="1" applyFill="1" applyBorder="1" applyAlignment="1" applyProtection="1">
      <alignment horizontal="center" vertical="center" wrapText="1"/>
      <protection locked="0"/>
    </xf>
    <xf numFmtId="194" fontId="5" fillId="17" borderId="8" xfId="0" applyNumberFormat="1" applyFont="1" applyFill="1" applyBorder="1" applyAlignment="1">
      <alignment horizontal="right" vertical="center" wrapText="1"/>
    </xf>
    <xf numFmtId="194" fontId="9" fillId="17" borderId="18" xfId="0" applyNumberFormat="1" applyFont="1" applyFill="1" applyBorder="1" applyAlignment="1">
      <alignment horizontal="right" vertical="center" wrapText="1"/>
    </xf>
    <xf numFmtId="194" fontId="5" fillId="17" borderId="18" xfId="0" applyNumberFormat="1" applyFont="1" applyFill="1" applyBorder="1" applyAlignment="1">
      <alignment horizontal="right" vertical="center" wrapText="1"/>
    </xf>
    <xf numFmtId="194" fontId="5" fillId="15" borderId="8" xfId="0" applyNumberFormat="1" applyFont="1" applyFill="1" applyBorder="1" applyAlignment="1">
      <alignment horizontal="right" vertical="center"/>
    </xf>
    <xf numFmtId="194" fontId="9" fillId="15" borderId="8" xfId="0" applyNumberFormat="1" applyFont="1" applyFill="1" applyBorder="1" applyAlignment="1">
      <alignment horizontal="right" vertical="center"/>
    </xf>
    <xf numFmtId="194" fontId="11" fillId="13" borderId="18" xfId="0" applyNumberFormat="1" applyFont="1" applyFill="1" applyBorder="1" applyAlignment="1">
      <alignment horizontal="center" vertical="center" wrapText="1"/>
    </xf>
    <xf numFmtId="194" fontId="11" fillId="13" borderId="18" xfId="0" applyNumberFormat="1" applyFont="1" applyFill="1" applyBorder="1" applyAlignment="1" applyProtection="1">
      <alignment horizontal="right" vertical="center" wrapText="1"/>
      <protection locked="0"/>
    </xf>
    <xf numFmtId="194" fontId="9" fillId="13" borderId="18" xfId="0" applyNumberFormat="1" applyFont="1" applyFill="1" applyBorder="1" applyAlignment="1">
      <alignment horizontal="right" vertical="center" wrapText="1"/>
    </xf>
    <xf numFmtId="194" fontId="11" fillId="13" borderId="18" xfId="0" applyNumberFormat="1" applyFont="1" applyFill="1" applyBorder="1" applyAlignment="1">
      <alignment horizontal="right" vertical="center" wrapText="1"/>
    </xf>
    <xf numFmtId="188" fontId="15" fillId="15" borderId="8" xfId="0" applyNumberFormat="1" applyFont="1" applyFill="1" applyBorder="1" applyAlignment="1">
      <alignment horizontal="right" vertical="center" wrapText="1"/>
    </xf>
    <xf numFmtId="194" fontId="5" fillId="15" borderId="18" xfId="0" applyNumberFormat="1" applyFont="1" applyFill="1" applyBorder="1" applyAlignment="1" applyProtection="1">
      <alignment horizontal="right" vertical="center" wrapText="1"/>
      <protection locked="0"/>
    </xf>
    <xf numFmtId="194" fontId="9" fillId="15" borderId="18" xfId="0" applyNumberFormat="1" applyFont="1" applyFill="1" applyBorder="1" applyAlignment="1">
      <alignment horizontal="right" vertical="center" wrapText="1"/>
    </xf>
    <xf numFmtId="194" fontId="15" fillId="15" borderId="18" xfId="0" applyNumberFormat="1" applyFont="1" applyFill="1" applyBorder="1" applyAlignment="1">
      <alignment horizontal="right" vertical="center" wrapText="1"/>
    </xf>
    <xf numFmtId="194" fontId="11" fillId="15" borderId="18" xfId="0" applyNumberFormat="1" applyFont="1" applyFill="1" applyBorder="1" applyAlignment="1">
      <alignment horizontal="right" vertical="center" wrapText="1"/>
    </xf>
    <xf numFmtId="194" fontId="11" fillId="15" borderId="18" xfId="0" applyNumberFormat="1" applyFont="1" applyFill="1" applyBorder="1" applyAlignment="1" applyProtection="1">
      <alignment horizontal="right" vertical="center" wrapText="1"/>
      <protection locked="0"/>
    </xf>
    <xf numFmtId="194" fontId="11" fillId="15" borderId="18" xfId="0" applyNumberFormat="1" applyFont="1" applyFill="1" applyBorder="1" applyAlignment="1">
      <alignment horizontal="center" vertical="center" wrapText="1"/>
    </xf>
    <xf numFmtId="188" fontId="11" fillId="15" borderId="7" xfId="0" applyNumberFormat="1" applyFont="1" applyFill="1" applyBorder="1" applyAlignment="1">
      <alignment horizontal="right" vertical="center" wrapText="1"/>
    </xf>
    <xf numFmtId="194" fontId="11" fillId="15" borderId="8" xfId="0" applyNumberFormat="1" applyFont="1" applyFill="1" applyBorder="1" applyAlignment="1">
      <alignment horizontal="right" vertical="center" wrapText="1"/>
    </xf>
    <xf numFmtId="188" fontId="11" fillId="17" borderId="6" xfId="0" applyNumberFormat="1" applyFont="1" applyFill="1" applyBorder="1" applyAlignment="1">
      <alignment horizontal="right" vertical="center" wrapText="1"/>
    </xf>
    <xf numFmtId="188" fontId="15" fillId="15" borderId="18" xfId="0" applyNumberFormat="1" applyFont="1" applyFill="1" applyBorder="1" applyAlignment="1">
      <alignment horizontal="right" vertical="center" wrapText="1"/>
    </xf>
    <xf numFmtId="194" fontId="11" fillId="13" borderId="7" xfId="0" applyNumberFormat="1" applyFont="1" applyFill="1" applyBorder="1" applyAlignment="1">
      <alignment horizontal="right" vertical="center" wrapText="1"/>
    </xf>
    <xf numFmtId="188" fontId="11" fillId="17" borderId="8" xfId="0" applyNumberFormat="1" applyFont="1" applyFill="1" applyBorder="1" applyAlignment="1">
      <alignment horizontal="right" vertical="center" wrapText="1"/>
    </xf>
    <xf numFmtId="188" fontId="11" fillId="17" borderId="18" xfId="0" applyNumberFormat="1" applyFont="1" applyFill="1" applyBorder="1" applyAlignment="1">
      <alignment horizontal="right" vertical="center" wrapText="1"/>
    </xf>
    <xf numFmtId="194" fontId="11" fillId="17" borderId="18" xfId="0" applyNumberFormat="1" applyFont="1" applyFill="1" applyBorder="1" applyAlignment="1">
      <alignment horizontal="right" vertical="center" wrapText="1"/>
    </xf>
    <xf numFmtId="194" fontId="11" fillId="13" borderId="8" xfId="0" applyNumberFormat="1" applyFont="1" applyFill="1" applyBorder="1" applyAlignment="1">
      <alignment horizontal="right" vertical="center" wrapText="1"/>
    </xf>
    <xf numFmtId="194" fontId="11" fillId="13" borderId="8" xfId="0" applyNumberFormat="1" applyFont="1" applyFill="1" applyBorder="1" applyAlignment="1" applyProtection="1">
      <alignment horizontal="right" vertical="center" wrapText="1"/>
      <protection locked="0"/>
    </xf>
    <xf numFmtId="194" fontId="5" fillId="13" borderId="8" xfId="0" applyNumberFormat="1" applyFont="1" applyFill="1" applyBorder="1" applyAlignment="1">
      <alignment horizontal="right" vertical="center" wrapText="1"/>
    </xf>
    <xf numFmtId="0" fontId="4" fillId="15" borderId="6" xfId="0" applyFont="1" applyFill="1" applyBorder="1" applyAlignment="1">
      <alignment horizontal="center" vertical="center" wrapText="1"/>
    </xf>
    <xf numFmtId="0" fontId="4" fillId="15" borderId="18" xfId="0" applyFont="1" applyFill="1" applyBorder="1" applyAlignment="1">
      <alignment horizontal="center" vertical="center" wrapText="1"/>
    </xf>
    <xf numFmtId="0" fontId="4" fillId="13" borderId="48" xfId="0" applyFont="1" applyFill="1" applyBorder="1" applyAlignment="1">
      <alignment horizontal="center" vertical="center" wrapText="1"/>
    </xf>
    <xf numFmtId="0" fontId="4" fillId="13" borderId="7" xfId="0" applyFont="1" applyFill="1" applyBorder="1" applyAlignment="1">
      <alignment horizontal="center" vertical="center" wrapText="1"/>
    </xf>
    <xf numFmtId="0" fontId="4" fillId="13" borderId="12" xfId="0" applyFont="1" applyFill="1" applyBorder="1" applyAlignment="1">
      <alignment horizontal="center" vertical="center" wrapText="1"/>
    </xf>
    <xf numFmtId="0" fontId="4" fillId="15" borderId="48" xfId="0" applyFont="1" applyFill="1" applyBorder="1" applyAlignment="1">
      <alignment horizontal="center" vertical="center" wrapText="1"/>
    </xf>
    <xf numFmtId="0" fontId="4" fillId="15" borderId="7" xfId="0" applyFont="1" applyFill="1" applyBorder="1" applyAlignment="1">
      <alignment horizontal="center" vertical="center" wrapText="1"/>
    </xf>
    <xf numFmtId="0" fontId="4" fillId="15" borderId="12" xfId="0" applyFont="1" applyFill="1" applyBorder="1" applyAlignment="1">
      <alignment horizontal="center" vertical="center" wrapText="1"/>
    </xf>
    <xf numFmtId="0" fontId="14" fillId="13" borderId="6" xfId="0" applyFont="1" applyFill="1" applyBorder="1" applyAlignment="1">
      <alignment horizontal="center" vertical="center" wrapText="1"/>
    </xf>
    <xf numFmtId="0" fontId="14" fillId="13" borderId="18" xfId="0" applyFont="1" applyFill="1" applyBorder="1" applyAlignment="1">
      <alignment horizontal="center" vertical="center" wrapText="1"/>
    </xf>
    <xf numFmtId="0" fontId="4" fillId="13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88" fontId="5" fillId="15" borderId="4" xfId="0" applyNumberFormat="1" applyFont="1" applyFill="1" applyBorder="1" applyAlignment="1">
      <alignment horizontal="center" vertical="center"/>
    </xf>
    <xf numFmtId="188" fontId="5" fillId="15" borderId="30" xfId="0" applyNumberFormat="1" applyFont="1" applyFill="1" applyBorder="1" applyAlignment="1">
      <alignment horizontal="center" vertical="center"/>
    </xf>
    <xf numFmtId="0" fontId="5" fillId="10" borderId="10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5" fillId="10" borderId="36" xfId="0" applyFont="1" applyFill="1" applyBorder="1" applyAlignment="1">
      <alignment horizontal="center" vertical="center" wrapText="1"/>
    </xf>
    <xf numFmtId="0" fontId="4" fillId="13" borderId="59" xfId="0" applyFont="1" applyFill="1" applyBorder="1" applyAlignment="1">
      <alignment horizontal="center" vertical="center" wrapText="1"/>
    </xf>
    <xf numFmtId="0" fontId="4" fillId="13" borderId="35" xfId="0" applyFont="1" applyFill="1" applyBorder="1" applyAlignment="1">
      <alignment horizontal="center" vertical="center" wrapText="1"/>
    </xf>
    <xf numFmtId="0" fontId="4" fillId="13" borderId="37" xfId="0" applyFont="1" applyFill="1" applyBorder="1" applyAlignment="1">
      <alignment horizontal="center" vertical="center" wrapText="1"/>
    </xf>
    <xf numFmtId="0" fontId="5" fillId="10" borderId="54" xfId="0" applyFont="1" applyFill="1" applyBorder="1" applyAlignment="1">
      <alignment horizontal="center" vertical="center" wrapText="1"/>
    </xf>
    <xf numFmtId="0" fontId="5" fillId="10" borderId="55" xfId="0" applyFont="1" applyFill="1" applyBorder="1" applyAlignment="1">
      <alignment horizontal="center" vertical="center" wrapText="1"/>
    </xf>
    <xf numFmtId="0" fontId="5" fillId="10" borderId="58" xfId="0" applyFont="1" applyFill="1" applyBorder="1" applyAlignment="1">
      <alignment horizontal="center" vertical="center" wrapText="1"/>
    </xf>
    <xf numFmtId="188" fontId="5" fillId="15" borderId="18" xfId="0" applyNumberFormat="1" applyFont="1" applyFill="1" applyBorder="1" applyAlignment="1">
      <alignment horizontal="center" vertical="center"/>
    </xf>
    <xf numFmtId="188" fontId="5" fillId="15" borderId="8" xfId="0" applyNumberFormat="1" applyFont="1" applyFill="1" applyBorder="1" applyAlignment="1">
      <alignment horizontal="center" vertical="center"/>
    </xf>
    <xf numFmtId="0" fontId="6" fillId="16" borderId="4" xfId="0" applyFont="1" applyFill="1" applyBorder="1" applyAlignment="1">
      <alignment horizontal="center" vertical="top"/>
    </xf>
    <xf numFmtId="0" fontId="6" fillId="16" borderId="30" xfId="0" applyFont="1" applyFill="1" applyBorder="1" applyAlignment="1">
      <alignment horizontal="center" vertical="top"/>
    </xf>
    <xf numFmtId="0" fontId="7" fillId="16" borderId="1" xfId="0" applyFont="1" applyFill="1" applyBorder="1" applyAlignment="1">
      <alignment horizontal="center" vertical="top"/>
    </xf>
    <xf numFmtId="0" fontId="7" fillId="16" borderId="36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56" xfId="0" applyFont="1" applyFill="1" applyBorder="1" applyAlignment="1">
      <alignment horizontal="center" vertical="center" wrapText="1"/>
    </xf>
    <xf numFmtId="0" fontId="4" fillId="10" borderId="53" xfId="0" applyFont="1" applyFill="1" applyBorder="1" applyAlignment="1">
      <alignment horizontal="center" vertical="center" wrapText="1"/>
    </xf>
    <xf numFmtId="0" fontId="4" fillId="10" borderId="11" xfId="0" applyFont="1" applyFill="1" applyBorder="1" applyAlignment="1">
      <alignment horizontal="center" vertical="center" wrapText="1"/>
    </xf>
    <xf numFmtId="0" fontId="4" fillId="10" borderId="57" xfId="0" applyFont="1" applyFill="1" applyBorder="1" applyAlignment="1">
      <alignment horizontal="center" vertical="center" wrapText="1"/>
    </xf>
    <xf numFmtId="0" fontId="4" fillId="16" borderId="4" xfId="0" applyFont="1" applyFill="1" applyBorder="1" applyAlignment="1">
      <alignment horizontal="center" vertical="top"/>
    </xf>
    <xf numFmtId="0" fontId="4" fillId="16" borderId="30" xfId="0" applyFont="1" applyFill="1" applyBorder="1" applyAlignment="1">
      <alignment horizontal="center" vertical="top"/>
    </xf>
    <xf numFmtId="0" fontId="4" fillId="15" borderId="54" xfId="0" applyFont="1" applyFill="1" applyBorder="1" applyAlignment="1">
      <alignment horizontal="center" vertical="center" wrapText="1"/>
    </xf>
    <xf numFmtId="0" fontId="4" fillId="15" borderId="55" xfId="0" applyFont="1" applyFill="1" applyBorder="1" applyAlignment="1">
      <alignment horizontal="center" vertical="center" wrapText="1"/>
    </xf>
    <xf numFmtId="0" fontId="4" fillId="15" borderId="58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5" fillId="7" borderId="30" xfId="0" applyFont="1" applyFill="1" applyBorder="1" applyAlignment="1">
      <alignment horizontal="center" vertical="center" wrapText="1"/>
    </xf>
    <xf numFmtId="0" fontId="5" fillId="7" borderId="50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 wrapText="1" shrinkToFit="1"/>
    </xf>
    <xf numFmtId="0" fontId="5" fillId="0" borderId="30" xfId="0" applyFont="1" applyBorder="1" applyAlignment="1">
      <alignment horizontal="center" vertical="center" wrapText="1" shrinkToFit="1"/>
    </xf>
    <xf numFmtId="0" fontId="5" fillId="0" borderId="49" xfId="0" applyFont="1" applyBorder="1" applyAlignment="1">
      <alignment horizontal="center" vertical="center" wrapText="1" shrinkToFit="1"/>
    </xf>
    <xf numFmtId="0" fontId="5" fillId="0" borderId="50" xfId="0" applyFont="1" applyBorder="1" applyAlignment="1">
      <alignment horizontal="center" vertical="center" wrapText="1" shrinkToFit="1"/>
    </xf>
    <xf numFmtId="0" fontId="5" fillId="0" borderId="51" xfId="0" applyFont="1" applyBorder="1" applyAlignment="1">
      <alignment horizontal="center" vertical="center" wrapText="1" shrinkToFit="1"/>
    </xf>
    <xf numFmtId="0" fontId="4" fillId="7" borderId="30" xfId="0" applyFont="1" applyFill="1" applyBorder="1" applyAlignment="1">
      <alignment horizontal="center" vertical="center" wrapText="1"/>
    </xf>
    <xf numFmtId="0" fontId="4" fillId="7" borderId="50" xfId="0" applyFont="1" applyFill="1" applyBorder="1" applyAlignment="1">
      <alignment horizontal="center" vertical="center" wrapText="1"/>
    </xf>
    <xf numFmtId="0" fontId="4" fillId="13" borderId="54" xfId="0" applyFont="1" applyFill="1" applyBorder="1" applyAlignment="1">
      <alignment horizontal="center" vertical="center" wrapText="1"/>
    </xf>
    <xf numFmtId="0" fontId="4" fillId="13" borderId="55" xfId="0" applyFont="1" applyFill="1" applyBorder="1" applyAlignment="1">
      <alignment horizontal="center" vertical="center" wrapText="1"/>
    </xf>
    <xf numFmtId="188" fontId="5" fillId="13" borderId="18" xfId="0" applyNumberFormat="1" applyFont="1" applyFill="1" applyBorder="1" applyAlignment="1">
      <alignment horizontal="center" vertical="center"/>
    </xf>
    <xf numFmtId="188" fontId="5" fillId="13" borderId="8" xfId="0" applyNumberFormat="1" applyFont="1" applyFill="1" applyBorder="1" applyAlignment="1">
      <alignment horizontal="center" vertical="center"/>
    </xf>
    <xf numFmtId="188" fontId="5" fillId="13" borderId="5" xfId="0" applyNumberFormat="1" applyFont="1" applyFill="1" applyBorder="1" applyAlignment="1">
      <alignment horizontal="center" vertical="center"/>
    </xf>
    <xf numFmtId="188" fontId="5" fillId="13" borderId="30" xfId="0" applyNumberFormat="1" applyFont="1" applyFill="1" applyBorder="1" applyAlignment="1">
      <alignment horizontal="center" vertical="center"/>
    </xf>
    <xf numFmtId="188" fontId="5" fillId="13" borderId="1" xfId="0" applyNumberFormat="1" applyFont="1" applyFill="1" applyBorder="1" applyAlignment="1">
      <alignment horizontal="center" vertical="center"/>
    </xf>
    <xf numFmtId="0" fontId="4" fillId="13" borderId="18" xfId="0" applyFont="1" applyFill="1" applyBorder="1" applyAlignment="1">
      <alignment horizontal="center" vertical="center" wrapText="1"/>
    </xf>
    <xf numFmtId="0" fontId="7" fillId="16" borderId="10" xfId="0" applyFont="1" applyFill="1" applyBorder="1" applyAlignment="1">
      <alignment horizontal="center" vertical="top"/>
    </xf>
    <xf numFmtId="0" fontId="5" fillId="10" borderId="4" xfId="0" applyFont="1" applyFill="1" applyBorder="1" applyAlignment="1">
      <alignment horizontal="center" vertical="top" wrapText="1"/>
    </xf>
    <xf numFmtId="0" fontId="5" fillId="10" borderId="30" xfId="0" applyFont="1" applyFill="1" applyBorder="1" applyAlignment="1">
      <alignment horizontal="center" vertical="top" wrapText="1"/>
    </xf>
    <xf numFmtId="0" fontId="5" fillId="10" borderId="20" xfId="0" applyFont="1" applyFill="1" applyBorder="1" applyAlignment="1">
      <alignment horizontal="center" vertical="top" wrapText="1"/>
    </xf>
    <xf numFmtId="0" fontId="1" fillId="2" borderId="30" xfId="0" applyFont="1" applyFill="1" applyBorder="1" applyAlignment="1">
      <alignment horizontal="center"/>
    </xf>
    <xf numFmtId="0" fontId="1" fillId="2" borderId="49" xfId="0" applyFont="1" applyFill="1" applyBorder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horizontal="center" vertical="center" wrapText="1" shrinkToFit="1"/>
    </xf>
    <xf numFmtId="0" fontId="4" fillId="0" borderId="52" xfId="0" applyFont="1" applyFill="1" applyBorder="1" applyAlignment="1">
      <alignment horizontal="center" vertical="center" wrapText="1" shrinkToFit="1"/>
    </xf>
    <xf numFmtId="0" fontId="4" fillId="15" borderId="1" xfId="0" applyFont="1" applyFill="1" applyBorder="1" applyAlignment="1">
      <alignment horizontal="center" vertical="center" wrapText="1"/>
    </xf>
    <xf numFmtId="0" fontId="4" fillId="15" borderId="17" xfId="0" applyFont="1" applyFill="1" applyBorder="1" applyAlignment="1">
      <alignment horizontal="center" vertical="center" wrapText="1"/>
    </xf>
    <xf numFmtId="0" fontId="4" fillId="16" borderId="10" xfId="0" applyFont="1" applyFill="1" applyBorder="1" applyAlignment="1">
      <alignment horizontal="center" vertical="top"/>
    </xf>
    <xf numFmtId="0" fontId="4" fillId="16" borderId="1" xfId="0" applyFont="1" applyFill="1" applyBorder="1" applyAlignment="1">
      <alignment horizontal="center" vertical="top"/>
    </xf>
    <xf numFmtId="0" fontId="4" fillId="15" borderId="53" xfId="0" applyFont="1" applyFill="1" applyBorder="1" applyAlignment="1">
      <alignment horizontal="center" vertical="center" wrapText="1"/>
    </xf>
    <xf numFmtId="0" fontId="4" fillId="15" borderId="11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36" xfId="0" applyFont="1" applyFill="1" applyBorder="1" applyAlignment="1">
      <alignment horizontal="center" vertical="center" wrapText="1"/>
    </xf>
    <xf numFmtId="0" fontId="4" fillId="15" borderId="10" xfId="0" applyFont="1" applyFill="1" applyBorder="1" applyAlignment="1">
      <alignment horizontal="center" vertical="center" wrapText="1"/>
    </xf>
    <xf numFmtId="0" fontId="4" fillId="15" borderId="3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0" fontId="4" fillId="15" borderId="5" xfId="0" applyFont="1" applyFill="1" applyBorder="1" applyAlignment="1">
      <alignment horizontal="center" vertical="center" wrapText="1"/>
    </xf>
    <xf numFmtId="0" fontId="4" fillId="15" borderId="49" xfId="0" applyFont="1" applyFill="1" applyBorder="1" applyAlignment="1">
      <alignment horizontal="center" vertical="center" wrapText="1"/>
    </xf>
    <xf numFmtId="0" fontId="4" fillId="15" borderId="0" xfId="0" applyFont="1" applyFill="1" applyBorder="1" applyAlignment="1">
      <alignment horizontal="center" vertical="center" wrapText="1"/>
    </xf>
    <xf numFmtId="0" fontId="4" fillId="13" borderId="4" xfId="0" applyFont="1" applyFill="1" applyBorder="1" applyAlignment="1">
      <alignment horizontal="center" vertical="center" wrapText="1"/>
    </xf>
    <xf numFmtId="0" fontId="4" fillId="13" borderId="30" xfId="0" applyFont="1" applyFill="1" applyBorder="1" applyAlignment="1">
      <alignment horizontal="center" vertical="center" wrapText="1"/>
    </xf>
    <xf numFmtId="0" fontId="4" fillId="13" borderId="9" xfId="0" applyFont="1" applyFill="1" applyBorder="1" applyAlignment="1">
      <alignment horizontal="center" vertical="center" wrapText="1"/>
    </xf>
    <xf numFmtId="0" fontId="4" fillId="13" borderId="0" xfId="0" applyFont="1" applyFill="1" applyBorder="1" applyAlignment="1">
      <alignment horizontal="center" vertical="center" wrapText="1"/>
    </xf>
    <xf numFmtId="0" fontId="14" fillId="13" borderId="8" xfId="0" applyFont="1" applyFill="1" applyBorder="1" applyAlignment="1">
      <alignment horizontal="center" vertical="center" wrapText="1"/>
    </xf>
    <xf numFmtId="0" fontId="6" fillId="10" borderId="6" xfId="0" applyFont="1" applyFill="1" applyBorder="1" applyAlignment="1">
      <alignment horizontal="center" vertical="center" wrapText="1"/>
    </xf>
    <xf numFmtId="0" fontId="6" fillId="10" borderId="7" xfId="0" applyFont="1" applyFill="1" applyBorder="1" applyAlignment="1">
      <alignment horizontal="center" vertical="center" wrapText="1"/>
    </xf>
    <xf numFmtId="0" fontId="6" fillId="10" borderId="18" xfId="0" applyFont="1" applyFill="1" applyBorder="1" applyAlignment="1">
      <alignment horizontal="center" vertical="center" wrapText="1"/>
    </xf>
    <xf numFmtId="0" fontId="5" fillId="10" borderId="47" xfId="0" applyFont="1" applyFill="1" applyBorder="1" applyAlignment="1">
      <alignment horizontal="center" vertical="center" wrapText="1"/>
    </xf>
    <xf numFmtId="0" fontId="4" fillId="10" borderId="48" xfId="0" applyFont="1" applyFill="1" applyBorder="1" applyAlignment="1">
      <alignment horizontal="center" vertical="center" wrapText="1"/>
    </xf>
    <xf numFmtId="0" fontId="4" fillId="10" borderId="7" xfId="0" applyFont="1" applyFill="1" applyBorder="1" applyAlignment="1">
      <alignment horizontal="center" vertical="center" wrapText="1"/>
    </xf>
    <xf numFmtId="0" fontId="4" fillId="10" borderId="12" xfId="0" applyFont="1" applyFill="1" applyBorder="1" applyAlignment="1">
      <alignment horizontal="center" vertical="center" wrapText="1"/>
    </xf>
    <xf numFmtId="0" fontId="5" fillId="10" borderId="7" xfId="0" applyFont="1" applyFill="1" applyBorder="1" applyAlignment="1">
      <alignment horizontal="center" vertical="center" wrapText="1"/>
    </xf>
    <xf numFmtId="0" fontId="5" fillId="10" borderId="12" xfId="0" applyFont="1" applyFill="1" applyBorder="1" applyAlignment="1">
      <alignment horizontal="center" vertical="center" wrapText="1"/>
    </xf>
    <xf numFmtId="0" fontId="6" fillId="10" borderId="48" xfId="0" applyFont="1" applyFill="1" applyBorder="1" applyAlignment="1">
      <alignment horizontal="center" vertical="center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10" Type="http://schemas.openxmlformats.org/officeDocument/2006/relationships/comments" Target="../comments1.xml"/><Relationship Id="rId4" Type="http://schemas.openxmlformats.org/officeDocument/2006/relationships/printerSettings" Target="../printerSettings/printerSettings4.bin"/><Relationship Id="rId9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J324"/>
  <sheetViews>
    <sheetView tabSelected="1" zoomScaleNormal="100" workbookViewId="0">
      <pane ySplit="6" topLeftCell="A280" activePane="bottomLeft" state="frozen"/>
      <selection activeCell="B1" sqref="B1"/>
      <selection pane="bottomLeft" activeCell="D168" sqref="D168"/>
    </sheetView>
  </sheetViews>
  <sheetFormatPr defaultRowHeight="12.75"/>
  <cols>
    <col min="1" max="1" width="4.5703125" customWidth="1"/>
    <col min="2" max="2" width="13.42578125" customWidth="1"/>
    <col min="3" max="3" width="11.5703125" customWidth="1"/>
    <col min="4" max="4" width="12" customWidth="1"/>
    <col min="5" max="5" width="10" style="6" customWidth="1"/>
    <col min="6" max="7" width="10" customWidth="1"/>
    <col min="8" max="8" width="16.85546875" style="6" customWidth="1"/>
    <col min="9" max="9" width="15.140625" style="6" customWidth="1"/>
    <col min="10" max="10" width="13.28515625" style="6" customWidth="1"/>
    <col min="11" max="11" width="12.85546875" style="6" customWidth="1"/>
    <col min="12" max="12" width="15.42578125" style="6" customWidth="1"/>
    <col min="13" max="13" width="13.42578125" style="6" customWidth="1"/>
    <col min="14" max="14" width="14.5703125" style="6" customWidth="1"/>
    <col min="15" max="15" width="17.5703125" style="6" customWidth="1"/>
    <col min="16" max="16" width="16.28515625" customWidth="1"/>
    <col min="17" max="17" width="10.5703125" customWidth="1"/>
  </cols>
  <sheetData>
    <row r="1" spans="1:17" ht="30" customHeight="1" thickBot="1">
      <c r="A1" s="477" t="s">
        <v>71</v>
      </c>
      <c r="B1" s="478"/>
      <c r="C1" s="478"/>
      <c r="D1" s="478"/>
      <c r="E1" s="478"/>
      <c r="F1" s="478"/>
      <c r="G1" s="478"/>
      <c r="H1" s="478"/>
      <c r="I1" s="478"/>
      <c r="J1" s="478"/>
      <c r="K1" s="478"/>
      <c r="L1" s="478"/>
      <c r="M1" s="478"/>
      <c r="N1" s="478"/>
      <c r="O1" s="478"/>
      <c r="P1" s="478"/>
      <c r="Q1" s="479"/>
    </row>
    <row r="2" spans="1:17" ht="16.5" thickBot="1">
      <c r="A2" s="1"/>
      <c r="B2" s="2" t="s">
        <v>0</v>
      </c>
      <c r="C2" s="511" t="s">
        <v>7</v>
      </c>
      <c r="D2" s="512"/>
      <c r="E2" s="5"/>
      <c r="F2" s="3"/>
      <c r="G2" s="4"/>
      <c r="H2" s="7"/>
      <c r="I2" s="7"/>
      <c r="J2" s="7"/>
      <c r="K2" s="8"/>
      <c r="L2" s="8"/>
      <c r="M2" s="8"/>
      <c r="N2" s="8"/>
      <c r="O2" s="17"/>
      <c r="P2" s="9"/>
      <c r="Q2" s="10"/>
    </row>
    <row r="3" spans="1:17" ht="12.75" customHeight="1">
      <c r="A3" s="513" t="s">
        <v>9</v>
      </c>
      <c r="B3" s="513" t="s">
        <v>1</v>
      </c>
      <c r="C3" s="518" t="s">
        <v>2</v>
      </c>
      <c r="D3" s="491" t="s">
        <v>3</v>
      </c>
      <c r="E3" s="492"/>
      <c r="F3" s="532" t="s">
        <v>4</v>
      </c>
      <c r="G3" s="533"/>
      <c r="H3" s="530" t="s">
        <v>11</v>
      </c>
      <c r="I3" s="530" t="s">
        <v>12</v>
      </c>
      <c r="J3" s="530" t="s">
        <v>5</v>
      </c>
      <c r="K3" s="527" t="s">
        <v>13</v>
      </c>
      <c r="L3" s="527" t="s">
        <v>14</v>
      </c>
      <c r="M3" s="488" t="s">
        <v>15</v>
      </c>
      <c r="N3" s="488" t="s">
        <v>16</v>
      </c>
      <c r="O3" s="18"/>
      <c r="P3" s="13"/>
      <c r="Q3" s="11"/>
    </row>
    <row r="4" spans="1:17">
      <c r="A4" s="514"/>
      <c r="B4" s="516"/>
      <c r="C4" s="519"/>
      <c r="D4" s="493"/>
      <c r="E4" s="494"/>
      <c r="F4" s="534"/>
      <c r="G4" s="535"/>
      <c r="H4" s="521"/>
      <c r="I4" s="521"/>
      <c r="J4" s="521"/>
      <c r="K4" s="528"/>
      <c r="L4" s="528"/>
      <c r="M4" s="497"/>
      <c r="N4" s="489"/>
      <c r="O4" s="19"/>
      <c r="P4" s="14"/>
      <c r="Q4" s="12"/>
    </row>
    <row r="5" spans="1:17" ht="13.5" thickBot="1">
      <c r="A5" s="514"/>
      <c r="B5" s="516"/>
      <c r="C5" s="519"/>
      <c r="D5" s="495"/>
      <c r="E5" s="496"/>
      <c r="F5" s="536"/>
      <c r="G5" s="537"/>
      <c r="H5" s="521"/>
      <c r="I5" s="521"/>
      <c r="J5" s="521"/>
      <c r="K5" s="528"/>
      <c r="L5" s="528"/>
      <c r="M5" s="497"/>
      <c r="N5" s="489"/>
      <c r="O5" s="19"/>
      <c r="P5" s="14"/>
      <c r="Q5" s="12"/>
    </row>
    <row r="6" spans="1:17" ht="57" customHeight="1" thickBot="1">
      <c r="A6" s="515"/>
      <c r="B6" s="517"/>
      <c r="C6" s="520"/>
      <c r="D6" s="28" t="s">
        <v>8</v>
      </c>
      <c r="E6" s="20" t="s">
        <v>6</v>
      </c>
      <c r="F6" s="21" t="s">
        <v>17</v>
      </c>
      <c r="G6" s="21" t="s">
        <v>18</v>
      </c>
      <c r="H6" s="531"/>
      <c r="I6" s="531"/>
      <c r="J6" s="531"/>
      <c r="K6" s="529"/>
      <c r="L6" s="529"/>
      <c r="M6" s="498"/>
      <c r="N6" s="490"/>
      <c r="O6" s="22" t="s">
        <v>21</v>
      </c>
      <c r="P6" s="23" t="s">
        <v>20</v>
      </c>
      <c r="Q6" s="23" t="s">
        <v>22</v>
      </c>
    </row>
    <row r="7" spans="1:17" s="26" customFormat="1" ht="13.5" thickBot="1">
      <c r="A7" s="24">
        <v>1</v>
      </c>
      <c r="B7" s="33">
        <v>2</v>
      </c>
      <c r="C7" s="33">
        <v>3</v>
      </c>
      <c r="D7" s="33">
        <v>4</v>
      </c>
      <c r="E7" s="39">
        <v>5</v>
      </c>
      <c r="F7" s="39">
        <v>6</v>
      </c>
      <c r="G7" s="40">
        <v>7</v>
      </c>
      <c r="H7" s="39">
        <v>8</v>
      </c>
      <c r="I7" s="41">
        <v>9</v>
      </c>
      <c r="J7" s="39">
        <v>10</v>
      </c>
      <c r="K7" s="39">
        <v>11</v>
      </c>
      <c r="L7" s="39">
        <v>12</v>
      </c>
      <c r="M7" s="24">
        <v>13</v>
      </c>
      <c r="N7" s="24">
        <v>14</v>
      </c>
      <c r="O7" s="42">
        <v>15</v>
      </c>
      <c r="P7" s="43">
        <v>16</v>
      </c>
      <c r="Q7" s="43">
        <v>17</v>
      </c>
    </row>
    <row r="8" spans="1:17" s="32" customFormat="1" ht="12.75" customHeight="1">
      <c r="A8" s="175"/>
      <c r="B8" s="546" t="s">
        <v>66</v>
      </c>
      <c r="C8" s="525" t="s">
        <v>67</v>
      </c>
      <c r="D8" s="44">
        <v>2018</v>
      </c>
      <c r="E8" s="45">
        <v>77456.42</v>
      </c>
      <c r="F8" s="46">
        <v>9.68</v>
      </c>
      <c r="G8" s="46">
        <v>45</v>
      </c>
      <c r="H8" s="47">
        <f>(E8*F8)</f>
        <v>749778.14559999993</v>
      </c>
      <c r="I8" s="48">
        <f>E8*G8</f>
        <v>3485538.9</v>
      </c>
      <c r="J8" s="47">
        <f>SUM(H8,I8)</f>
        <v>4235317.0455999998</v>
      </c>
      <c r="K8" s="47">
        <v>187988.18</v>
      </c>
      <c r="L8" s="49">
        <v>883890.27</v>
      </c>
      <c r="M8" s="46">
        <f>SUM(H8-K8)</f>
        <v>561789.9656</v>
      </c>
      <c r="N8" s="48">
        <f>SUM(I8-L8)</f>
        <v>2601648.63</v>
      </c>
      <c r="O8" s="46">
        <v>0</v>
      </c>
      <c r="P8" s="122">
        <v>0</v>
      </c>
      <c r="Q8" s="122">
        <v>0</v>
      </c>
    </row>
    <row r="9" spans="1:17" s="32" customFormat="1">
      <c r="A9" s="175"/>
      <c r="B9" s="547"/>
      <c r="C9" s="526"/>
      <c r="D9" s="50">
        <v>2019</v>
      </c>
      <c r="E9" s="51">
        <v>81860.02</v>
      </c>
      <c r="F9" s="52">
        <v>9.68</v>
      </c>
      <c r="G9" s="52">
        <v>57</v>
      </c>
      <c r="H9" s="53">
        <f>(E9*F9)</f>
        <v>792404.99360000005</v>
      </c>
      <c r="I9" s="54">
        <f>SUM(E9*G9)</f>
        <v>4666021.1400000006</v>
      </c>
      <c r="J9" s="53">
        <f>SUM(H9,I9)</f>
        <v>5458426.1336000003</v>
      </c>
      <c r="K9" s="53">
        <v>177680.87</v>
      </c>
      <c r="L9" s="55">
        <v>1028800.99</v>
      </c>
      <c r="M9" s="52">
        <f>SUM(H9-K9)</f>
        <v>614724.12360000005</v>
      </c>
      <c r="N9" s="54">
        <f>SUM(I9-L9)</f>
        <v>3637220.1500000004</v>
      </c>
      <c r="O9" s="52">
        <v>59880</v>
      </c>
      <c r="P9" s="58">
        <v>0</v>
      </c>
      <c r="Q9" s="58">
        <v>0</v>
      </c>
    </row>
    <row r="10" spans="1:17" s="32" customFormat="1">
      <c r="A10" s="175"/>
      <c r="B10" s="547"/>
      <c r="C10" s="526"/>
      <c r="D10" s="56" t="s">
        <v>53</v>
      </c>
      <c r="E10" s="51">
        <v>11200.21</v>
      </c>
      <c r="F10" s="52">
        <v>10.27</v>
      </c>
      <c r="G10" s="52">
        <v>95</v>
      </c>
      <c r="H10" s="53">
        <f>(E10*F10)</f>
        <v>115026.15669999999</v>
      </c>
      <c r="I10" s="54">
        <f>SUM(E10*G10)</f>
        <v>1064019.95</v>
      </c>
      <c r="J10" s="53">
        <f>SUM(H10,I10)</f>
        <v>1179046.1066999999</v>
      </c>
      <c r="K10" s="53">
        <v>18078.36</v>
      </c>
      <c r="L10" s="55">
        <v>108989.32</v>
      </c>
      <c r="M10" s="52">
        <f>H10-K10</f>
        <v>96947.796699999992</v>
      </c>
      <c r="N10" s="54">
        <f>I10-L10</f>
        <v>955030.62999999989</v>
      </c>
      <c r="O10" s="52">
        <v>77880</v>
      </c>
      <c r="P10" s="58">
        <v>0</v>
      </c>
      <c r="Q10" s="58">
        <v>0</v>
      </c>
    </row>
    <row r="11" spans="1:17" s="32" customFormat="1">
      <c r="A11" s="175"/>
      <c r="B11" s="547"/>
      <c r="C11" s="526"/>
      <c r="D11" s="56" t="s">
        <v>52</v>
      </c>
      <c r="E11" s="51">
        <v>69741.36</v>
      </c>
      <c r="F11" s="52">
        <v>0</v>
      </c>
      <c r="G11" s="52">
        <v>0</v>
      </c>
      <c r="H11" s="53">
        <v>0</v>
      </c>
      <c r="I11" s="54">
        <v>0</v>
      </c>
      <c r="J11" s="53">
        <v>0</v>
      </c>
      <c r="K11" s="53">
        <v>0</v>
      </c>
      <c r="L11" s="55">
        <v>0</v>
      </c>
      <c r="M11" s="52">
        <v>0</v>
      </c>
      <c r="N11" s="54">
        <v>0</v>
      </c>
      <c r="O11" s="52">
        <v>719636.25</v>
      </c>
      <c r="P11" s="58">
        <v>0</v>
      </c>
      <c r="Q11" s="58">
        <v>0</v>
      </c>
    </row>
    <row r="12" spans="1:17" s="32" customFormat="1">
      <c r="A12" s="175"/>
      <c r="B12" s="547"/>
      <c r="C12" s="526"/>
      <c r="D12" s="521">
        <v>2021</v>
      </c>
      <c r="E12" s="51">
        <v>20484.849999999999</v>
      </c>
      <c r="F12" s="52">
        <v>10.27</v>
      </c>
      <c r="G12" s="52">
        <v>82</v>
      </c>
      <c r="H12" s="53">
        <f>(E12*F12)</f>
        <v>210379.40949999998</v>
      </c>
      <c r="I12" s="54">
        <f>SUM(E12*G12)</f>
        <v>1679757.7</v>
      </c>
      <c r="J12" s="53">
        <f>SUM(H12,I12)</f>
        <v>1890137.1095</v>
      </c>
      <c r="K12" s="53">
        <v>118044.23</v>
      </c>
      <c r="L12" s="55">
        <v>799106.6</v>
      </c>
      <c r="M12" s="52">
        <f t="shared" ref="M12:M25" si="0">H12-K12</f>
        <v>92335.179499999984</v>
      </c>
      <c r="N12" s="54">
        <f>SUM(I12-L12)</f>
        <v>880651.1</v>
      </c>
      <c r="O12" s="52">
        <v>0</v>
      </c>
      <c r="P12" s="58">
        <v>0</v>
      </c>
      <c r="Q12" s="58">
        <v>0</v>
      </c>
    </row>
    <row r="13" spans="1:17" s="32" customFormat="1">
      <c r="A13" s="175"/>
      <c r="B13" s="547"/>
      <c r="C13" s="526"/>
      <c r="D13" s="522"/>
      <c r="E13" s="51">
        <v>25097.77</v>
      </c>
      <c r="F13" s="52">
        <v>10.27</v>
      </c>
      <c r="G13" s="52">
        <v>0</v>
      </c>
      <c r="H13" s="53">
        <f>(E13*F13)</f>
        <v>257754.09789999999</v>
      </c>
      <c r="I13" s="54">
        <f>SUM(E13*G13)</f>
        <v>0</v>
      </c>
      <c r="J13" s="53">
        <f>SUM(H13,I13)</f>
        <v>257754.09789999999</v>
      </c>
      <c r="K13" s="53">
        <v>8286.34</v>
      </c>
      <c r="L13" s="55">
        <v>27275.64</v>
      </c>
      <c r="M13" s="52">
        <f t="shared" si="0"/>
        <v>249467.7579</v>
      </c>
      <c r="N13" s="54">
        <f>SUM(I13-L13)</f>
        <v>-27275.64</v>
      </c>
      <c r="O13" s="52">
        <v>42485.4</v>
      </c>
      <c r="P13" s="58">
        <v>0</v>
      </c>
      <c r="Q13" s="58">
        <v>0</v>
      </c>
    </row>
    <row r="14" spans="1:17" s="32" customFormat="1">
      <c r="A14" s="175"/>
      <c r="B14" s="547"/>
      <c r="C14" s="526"/>
      <c r="D14" s="448">
        <v>2022</v>
      </c>
      <c r="E14" s="57">
        <v>2815.28</v>
      </c>
      <c r="F14" s="52">
        <v>10.27</v>
      </c>
      <c r="G14" s="52">
        <v>95</v>
      </c>
      <c r="H14" s="52">
        <f t="shared" ref="H14:H25" si="1">E14*F14</f>
        <v>28912.925600000002</v>
      </c>
      <c r="I14" s="52">
        <f>E14*G14</f>
        <v>267451.60000000003</v>
      </c>
      <c r="J14" s="52">
        <f>SUM(H14,I14)</f>
        <v>296364.52560000005</v>
      </c>
      <c r="K14" s="52">
        <v>39229.83</v>
      </c>
      <c r="L14" s="52">
        <v>331551.83</v>
      </c>
      <c r="M14" s="52">
        <f t="shared" si="0"/>
        <v>-10316.904399999999</v>
      </c>
      <c r="N14" s="54">
        <f>I14-L14</f>
        <v>-64100.229999999981</v>
      </c>
      <c r="O14" s="52">
        <v>0</v>
      </c>
      <c r="P14" s="58">
        <v>0</v>
      </c>
      <c r="Q14" s="58">
        <v>0</v>
      </c>
    </row>
    <row r="15" spans="1:17" s="32" customFormat="1">
      <c r="A15" s="175"/>
      <c r="B15" s="547"/>
      <c r="C15" s="526"/>
      <c r="D15" s="449"/>
      <c r="E15" s="57">
        <v>32890.800999999999</v>
      </c>
      <c r="F15" s="52">
        <v>10.27</v>
      </c>
      <c r="G15" s="52">
        <v>0</v>
      </c>
      <c r="H15" s="52">
        <f t="shared" si="1"/>
        <v>337788.52626999997</v>
      </c>
      <c r="I15" s="52">
        <f>SUM(E15*G15)</f>
        <v>0</v>
      </c>
      <c r="J15" s="52">
        <f>SUM(H15,I15)</f>
        <v>337788.52626999997</v>
      </c>
      <c r="K15" s="52">
        <v>334797.37</v>
      </c>
      <c r="L15" s="52">
        <v>241214.02</v>
      </c>
      <c r="M15" s="52">
        <f t="shared" si="0"/>
        <v>2991.1562699999777</v>
      </c>
      <c r="N15" s="54">
        <f>I15-L15</f>
        <v>-241214.02</v>
      </c>
      <c r="O15" s="52">
        <v>628410.61</v>
      </c>
      <c r="P15" s="58">
        <v>0</v>
      </c>
      <c r="Q15" s="58">
        <v>0</v>
      </c>
    </row>
    <row r="16" spans="1:17" s="32" customFormat="1">
      <c r="A16" s="175"/>
      <c r="B16" s="547"/>
      <c r="C16" s="526"/>
      <c r="D16" s="448">
        <v>2023</v>
      </c>
      <c r="E16" s="192">
        <v>180.31299999999999</v>
      </c>
      <c r="F16" s="52">
        <v>10.9</v>
      </c>
      <c r="G16" s="52">
        <v>95</v>
      </c>
      <c r="H16" s="52">
        <f t="shared" si="1"/>
        <v>1965.4116999999999</v>
      </c>
      <c r="I16" s="52">
        <f t="shared" ref="I16:I25" si="2">E16*G16</f>
        <v>17129.735000000001</v>
      </c>
      <c r="J16" s="52">
        <f t="shared" ref="J16:J25" si="3">H16+I16</f>
        <v>19095.146700000001</v>
      </c>
      <c r="K16" s="52">
        <v>0</v>
      </c>
      <c r="L16" s="52">
        <v>0</v>
      </c>
      <c r="M16" s="52">
        <f t="shared" si="0"/>
        <v>1965.4116999999999</v>
      </c>
      <c r="N16" s="54"/>
      <c r="O16" s="52">
        <v>0</v>
      </c>
      <c r="P16" s="58">
        <v>0</v>
      </c>
      <c r="Q16" s="58">
        <v>0</v>
      </c>
    </row>
    <row r="17" spans="1:17" s="32" customFormat="1">
      <c r="A17" s="175"/>
      <c r="B17" s="547"/>
      <c r="C17" s="526"/>
      <c r="D17" s="454"/>
      <c r="E17" s="57">
        <v>4365.12</v>
      </c>
      <c r="F17" s="52">
        <v>2.1800000000000002</v>
      </c>
      <c r="G17" s="52">
        <v>95</v>
      </c>
      <c r="H17" s="52">
        <f t="shared" si="1"/>
        <v>9515.9616000000005</v>
      </c>
      <c r="I17" s="52">
        <f t="shared" si="2"/>
        <v>414686.39999999997</v>
      </c>
      <c r="J17" s="52">
        <f t="shared" si="3"/>
        <v>424202.36159999995</v>
      </c>
      <c r="K17" s="52">
        <v>24583.27</v>
      </c>
      <c r="L17" s="52">
        <v>574227.77</v>
      </c>
      <c r="M17" s="52">
        <f t="shared" si="0"/>
        <v>-15067.3084</v>
      </c>
      <c r="N17" s="54">
        <f t="shared" ref="N17:N25" si="4">I17-L17</f>
        <v>-159541.37000000005</v>
      </c>
      <c r="O17" s="52">
        <v>403471.23</v>
      </c>
      <c r="P17" s="58">
        <v>0</v>
      </c>
      <c r="Q17" s="58">
        <v>0</v>
      </c>
    </row>
    <row r="18" spans="1:17" s="32" customFormat="1">
      <c r="A18" s="175"/>
      <c r="B18" s="547"/>
      <c r="C18" s="526"/>
      <c r="D18" s="454"/>
      <c r="E18" s="192">
        <v>1021.52</v>
      </c>
      <c r="F18" s="52">
        <v>10.9</v>
      </c>
      <c r="G18" s="52">
        <v>0</v>
      </c>
      <c r="H18" s="52">
        <f t="shared" si="1"/>
        <v>11134.567999999999</v>
      </c>
      <c r="I18" s="52">
        <f t="shared" si="2"/>
        <v>0</v>
      </c>
      <c r="J18" s="52">
        <f t="shared" si="3"/>
        <v>11134.567999999999</v>
      </c>
      <c r="K18" s="52">
        <v>0</v>
      </c>
      <c r="L18" s="52">
        <v>0</v>
      </c>
      <c r="M18" s="52">
        <f t="shared" si="0"/>
        <v>11134.567999999999</v>
      </c>
      <c r="N18" s="54">
        <f t="shared" si="4"/>
        <v>0</v>
      </c>
      <c r="O18" s="52">
        <v>0</v>
      </c>
      <c r="P18" s="58">
        <v>0</v>
      </c>
      <c r="Q18" s="58">
        <v>0</v>
      </c>
    </row>
    <row r="19" spans="1:17" s="32" customFormat="1" ht="25.5" customHeight="1" thickBot="1">
      <c r="A19" s="175"/>
      <c r="B19" s="547"/>
      <c r="C19" s="526"/>
      <c r="D19" s="454"/>
      <c r="E19" s="201">
        <v>25779.84</v>
      </c>
      <c r="F19" s="202">
        <v>2.1800000000000002</v>
      </c>
      <c r="G19" s="202">
        <v>0</v>
      </c>
      <c r="H19" s="202">
        <f t="shared" si="1"/>
        <v>56200.051200000002</v>
      </c>
      <c r="I19" s="202">
        <f t="shared" si="2"/>
        <v>0</v>
      </c>
      <c r="J19" s="202">
        <f t="shared" si="3"/>
        <v>56200.051200000002</v>
      </c>
      <c r="K19" s="203">
        <v>44050.29</v>
      </c>
      <c r="L19" s="203">
        <v>766187.87</v>
      </c>
      <c r="M19" s="202">
        <f t="shared" si="0"/>
        <v>12149.761200000001</v>
      </c>
      <c r="N19" s="204">
        <f t="shared" si="4"/>
        <v>-766187.87</v>
      </c>
      <c r="O19" s="202">
        <v>735335.24</v>
      </c>
      <c r="P19" s="124">
        <v>0</v>
      </c>
      <c r="Q19" s="60">
        <v>0</v>
      </c>
    </row>
    <row r="20" spans="1:17" s="32" customFormat="1" ht="25.5" customHeight="1">
      <c r="A20" s="175"/>
      <c r="B20" s="547"/>
      <c r="C20" s="194"/>
      <c r="D20" s="223">
        <v>2024</v>
      </c>
      <c r="E20" s="226">
        <v>2679.76</v>
      </c>
      <c r="F20" s="202">
        <v>2.1800000000000002</v>
      </c>
      <c r="G20" s="202">
        <v>95</v>
      </c>
      <c r="H20" s="202">
        <f t="shared" si="1"/>
        <v>5841.8768000000009</v>
      </c>
      <c r="I20" s="202">
        <f t="shared" si="2"/>
        <v>254577.2</v>
      </c>
      <c r="J20" s="202">
        <f t="shared" si="3"/>
        <v>260419.07680000001</v>
      </c>
      <c r="K20" s="203">
        <v>15111.03</v>
      </c>
      <c r="L20" s="203">
        <v>140727.35</v>
      </c>
      <c r="M20" s="202">
        <f t="shared" si="0"/>
        <v>-9269.1532000000007</v>
      </c>
      <c r="N20" s="202">
        <f t="shared" si="4"/>
        <v>113849.85</v>
      </c>
      <c r="O20" s="202">
        <v>55086.12</v>
      </c>
      <c r="P20" s="124">
        <v>0</v>
      </c>
      <c r="Q20" s="123">
        <v>0</v>
      </c>
    </row>
    <row r="21" spans="1:17" s="32" customFormat="1" ht="25.5" customHeight="1">
      <c r="A21" s="175"/>
      <c r="B21" s="547"/>
      <c r="C21" s="199"/>
      <c r="D21" s="224"/>
      <c r="E21" s="227">
        <v>32837.65</v>
      </c>
      <c r="F21" s="52">
        <v>2.1800000000000002</v>
      </c>
      <c r="G21" s="52">
        <v>0</v>
      </c>
      <c r="H21" s="52">
        <f t="shared" si="1"/>
        <v>71586.077000000005</v>
      </c>
      <c r="I21" s="52">
        <f t="shared" si="2"/>
        <v>0</v>
      </c>
      <c r="J21" s="52">
        <f t="shared" si="3"/>
        <v>71586.077000000005</v>
      </c>
      <c r="K21" s="229">
        <v>68471.039999999994</v>
      </c>
      <c r="L21" s="229">
        <v>5050526.66</v>
      </c>
      <c r="M21" s="52">
        <f t="shared" si="0"/>
        <v>3115.0370000000112</v>
      </c>
      <c r="N21" s="52">
        <f t="shared" si="4"/>
        <v>-5050526.66</v>
      </c>
      <c r="O21" s="52">
        <v>5356139.1100000003</v>
      </c>
      <c r="P21" s="58">
        <v>0</v>
      </c>
      <c r="Q21" s="58">
        <v>0</v>
      </c>
    </row>
    <row r="22" spans="1:17" s="32" customFormat="1" ht="25.5" customHeight="1">
      <c r="A22" s="175"/>
      <c r="B22" s="547"/>
      <c r="C22" s="235"/>
      <c r="D22" s="448">
        <v>2025</v>
      </c>
      <c r="E22" s="227">
        <v>2609.64</v>
      </c>
      <c r="F22" s="52">
        <v>2.1800000000000002</v>
      </c>
      <c r="G22" s="52">
        <v>95</v>
      </c>
      <c r="H22" s="52">
        <f t="shared" si="1"/>
        <v>5689.0151999999998</v>
      </c>
      <c r="I22" s="52">
        <f t="shared" si="2"/>
        <v>247915.8</v>
      </c>
      <c r="J22" s="52">
        <f t="shared" si="3"/>
        <v>253604.81519999998</v>
      </c>
      <c r="K22" s="229">
        <v>2232.38</v>
      </c>
      <c r="L22" s="229">
        <v>126015.88</v>
      </c>
      <c r="M22" s="52">
        <f t="shared" si="0"/>
        <v>3456.6351999999997</v>
      </c>
      <c r="N22" s="52">
        <f t="shared" si="4"/>
        <v>121899.91999999998</v>
      </c>
      <c r="O22" s="52">
        <v>0</v>
      </c>
      <c r="P22" s="58">
        <v>0</v>
      </c>
      <c r="Q22" s="58">
        <v>0</v>
      </c>
    </row>
    <row r="23" spans="1:17" s="32" customFormat="1" ht="25.5" customHeight="1">
      <c r="A23" s="175"/>
      <c r="B23" s="547"/>
      <c r="C23" s="235"/>
      <c r="D23" s="449"/>
      <c r="E23" s="227">
        <v>36502.285000000003</v>
      </c>
      <c r="F23" s="52">
        <v>2.1800000000000002</v>
      </c>
      <c r="G23" s="52">
        <v>0</v>
      </c>
      <c r="H23" s="52">
        <f t="shared" si="1"/>
        <v>79574.981300000014</v>
      </c>
      <c r="I23" s="52">
        <f t="shared" si="2"/>
        <v>0</v>
      </c>
      <c r="J23" s="52">
        <f t="shared" si="3"/>
        <v>79574.981300000014</v>
      </c>
      <c r="K23" s="229">
        <v>430950.32</v>
      </c>
      <c r="L23" s="229">
        <v>299888.44</v>
      </c>
      <c r="M23" s="52">
        <f t="shared" si="0"/>
        <v>-351375.33869999996</v>
      </c>
      <c r="N23" s="52">
        <f t="shared" si="4"/>
        <v>-299888.44</v>
      </c>
      <c r="O23" s="229">
        <v>765545.65</v>
      </c>
      <c r="P23" s="58">
        <v>0</v>
      </c>
      <c r="Q23" s="122">
        <v>0</v>
      </c>
    </row>
    <row r="24" spans="1:17" s="32" customFormat="1" ht="25.5" customHeight="1">
      <c r="A24" s="175"/>
      <c r="B24" s="547"/>
      <c r="C24" s="321"/>
      <c r="D24" s="448">
        <v>2026</v>
      </c>
      <c r="E24" s="227">
        <v>19984.099999999999</v>
      </c>
      <c r="F24" s="424">
        <v>1.18</v>
      </c>
      <c r="G24" s="424">
        <v>0</v>
      </c>
      <c r="H24" s="424">
        <f t="shared" si="1"/>
        <v>23581.237999999998</v>
      </c>
      <c r="I24" s="424">
        <f t="shared" si="2"/>
        <v>0</v>
      </c>
      <c r="J24" s="424">
        <f t="shared" si="3"/>
        <v>23581.237999999998</v>
      </c>
      <c r="K24" s="425">
        <v>1918.84</v>
      </c>
      <c r="L24" s="425">
        <v>43853.64</v>
      </c>
      <c r="M24" s="424">
        <f t="shared" si="0"/>
        <v>21662.397999999997</v>
      </c>
      <c r="N24" s="424">
        <f t="shared" si="4"/>
        <v>-43853.64</v>
      </c>
      <c r="O24" s="425">
        <v>156533.07999999999</v>
      </c>
      <c r="P24" s="58">
        <v>0</v>
      </c>
      <c r="Q24" s="405">
        <v>0</v>
      </c>
    </row>
    <row r="25" spans="1:17" s="32" customFormat="1" ht="25.5" customHeight="1">
      <c r="A25" s="175"/>
      <c r="B25" s="547"/>
      <c r="C25" s="321"/>
      <c r="D25" s="449"/>
      <c r="E25" s="227">
        <v>687.28</v>
      </c>
      <c r="F25" s="424">
        <v>1.18</v>
      </c>
      <c r="G25" s="424">
        <v>48.57</v>
      </c>
      <c r="H25" s="424">
        <f t="shared" si="1"/>
        <v>810.99039999999991</v>
      </c>
      <c r="I25" s="424">
        <f t="shared" si="2"/>
        <v>33381.189599999998</v>
      </c>
      <c r="J25" s="424">
        <f t="shared" si="3"/>
        <v>34192.18</v>
      </c>
      <c r="K25" s="425">
        <v>2454.16</v>
      </c>
      <c r="L25" s="425">
        <v>32546.52</v>
      </c>
      <c r="M25" s="424">
        <f t="shared" si="0"/>
        <v>-1643.1695999999999</v>
      </c>
      <c r="N25" s="424">
        <f t="shared" si="4"/>
        <v>834.66959999999744</v>
      </c>
      <c r="O25" s="425">
        <v>0</v>
      </c>
      <c r="P25" s="58">
        <v>0</v>
      </c>
      <c r="Q25" s="405">
        <v>0</v>
      </c>
    </row>
    <row r="26" spans="1:17" s="32" customFormat="1" ht="13.5" customHeight="1">
      <c r="A26" s="175"/>
      <c r="B26" s="547"/>
      <c r="C26" s="458" t="s">
        <v>54</v>
      </c>
      <c r="D26" s="304">
        <v>2018</v>
      </c>
      <c r="E26" s="308">
        <v>1932.52</v>
      </c>
      <c r="F26" s="309">
        <v>9.68</v>
      </c>
      <c r="G26" s="309">
        <v>45</v>
      </c>
      <c r="H26" s="309">
        <v>18706.793599999997</v>
      </c>
      <c r="I26" s="309">
        <v>86963.400000000023</v>
      </c>
      <c r="J26" s="309">
        <v>105670.19360000001</v>
      </c>
      <c r="K26" s="309">
        <v>0</v>
      </c>
      <c r="L26" s="309">
        <v>0</v>
      </c>
      <c r="M26" s="309">
        <v>18706.793599999997</v>
      </c>
      <c r="N26" s="310">
        <v>86963.400000000023</v>
      </c>
      <c r="O26" s="310">
        <v>0</v>
      </c>
      <c r="P26" s="311">
        <v>0</v>
      </c>
      <c r="Q26" s="306">
        <v>0</v>
      </c>
    </row>
    <row r="27" spans="1:17" s="32" customFormat="1">
      <c r="A27" s="175"/>
      <c r="B27" s="547"/>
      <c r="C27" s="451"/>
      <c r="D27" s="305">
        <v>2019</v>
      </c>
      <c r="E27" s="244">
        <v>2122.46</v>
      </c>
      <c r="F27" s="62">
        <v>9.68</v>
      </c>
      <c r="G27" s="63">
        <v>57</v>
      </c>
      <c r="H27" s="63">
        <v>20545.412800000002</v>
      </c>
      <c r="I27" s="63">
        <v>120980.22</v>
      </c>
      <c r="J27" s="63">
        <v>141525.63279999999</v>
      </c>
      <c r="K27" s="63">
        <v>0</v>
      </c>
      <c r="L27" s="63">
        <v>0</v>
      </c>
      <c r="M27" s="63">
        <v>20545.412800000002</v>
      </c>
      <c r="N27" s="63">
        <v>120980.22</v>
      </c>
      <c r="O27" s="63">
        <v>0</v>
      </c>
      <c r="P27" s="127">
        <v>0</v>
      </c>
      <c r="Q27" s="307">
        <v>0</v>
      </c>
    </row>
    <row r="28" spans="1:17" s="32" customFormat="1">
      <c r="A28" s="175"/>
      <c r="B28" s="547"/>
      <c r="C28" s="451"/>
      <c r="D28" s="305">
        <v>2020</v>
      </c>
      <c r="E28" s="244">
        <v>2834.03</v>
      </c>
      <c r="F28" s="62">
        <v>10.27</v>
      </c>
      <c r="G28" s="63" t="s">
        <v>56</v>
      </c>
      <c r="H28" s="63">
        <v>29105.488100000002</v>
      </c>
      <c r="I28" s="63">
        <v>205804.55</v>
      </c>
      <c r="J28" s="63">
        <v>234910.03810000003</v>
      </c>
      <c r="K28" s="63">
        <v>0</v>
      </c>
      <c r="L28" s="63">
        <v>0</v>
      </c>
      <c r="M28" s="63">
        <v>29105.488100000002</v>
      </c>
      <c r="N28" s="63">
        <v>205804.55</v>
      </c>
      <c r="O28" s="63">
        <v>0</v>
      </c>
      <c r="P28" s="127">
        <v>0</v>
      </c>
      <c r="Q28" s="307">
        <v>0</v>
      </c>
    </row>
    <row r="29" spans="1:17" s="32" customFormat="1">
      <c r="A29" s="175"/>
      <c r="B29" s="547"/>
      <c r="C29" s="451"/>
      <c r="D29" s="61">
        <v>2021</v>
      </c>
      <c r="E29" s="244">
        <v>547.97400000000005</v>
      </c>
      <c r="F29" s="62">
        <v>10.27</v>
      </c>
      <c r="G29" s="63">
        <v>0</v>
      </c>
      <c r="H29" s="63">
        <v>5627.6929799999989</v>
      </c>
      <c r="I29" s="63">
        <v>0</v>
      </c>
      <c r="J29" s="63">
        <v>5627.6929799999989</v>
      </c>
      <c r="K29" s="63">
        <v>0</v>
      </c>
      <c r="L29" s="63">
        <v>0</v>
      </c>
      <c r="M29" s="63">
        <v>5627.6929799999989</v>
      </c>
      <c r="N29" s="63">
        <v>44933.868000000002</v>
      </c>
      <c r="O29" s="63">
        <v>0</v>
      </c>
      <c r="P29" s="127">
        <v>0</v>
      </c>
      <c r="Q29" s="37">
        <v>0</v>
      </c>
    </row>
    <row r="30" spans="1:17" s="32" customFormat="1">
      <c r="A30" s="175"/>
      <c r="B30" s="547"/>
      <c r="C30" s="451"/>
      <c r="D30" s="61">
        <v>2022</v>
      </c>
      <c r="E30" s="244">
        <v>696.447</v>
      </c>
      <c r="F30" s="62">
        <v>10.27</v>
      </c>
      <c r="G30" s="63">
        <v>0</v>
      </c>
      <c r="H30" s="63">
        <v>7152.5106900000001</v>
      </c>
      <c r="I30" s="63">
        <v>0</v>
      </c>
      <c r="J30" s="63">
        <v>7152.5106900000001</v>
      </c>
      <c r="K30" s="63">
        <v>11958.600000000002</v>
      </c>
      <c r="L30" s="63">
        <v>78693.300000000017</v>
      </c>
      <c r="M30" s="63">
        <v>-1754.4593100000011</v>
      </c>
      <c r="N30" s="63">
        <v>-12530.83500000001</v>
      </c>
      <c r="O30" s="63">
        <v>0</v>
      </c>
      <c r="P30" s="127">
        <v>0</v>
      </c>
      <c r="Q30" s="37">
        <v>0</v>
      </c>
    </row>
    <row r="31" spans="1:17" s="32" customFormat="1">
      <c r="A31" s="175"/>
      <c r="B31" s="547"/>
      <c r="C31" s="451"/>
      <c r="D31" s="313">
        <v>2023</v>
      </c>
      <c r="E31" s="326">
        <v>723.72</v>
      </c>
      <c r="F31" s="281" t="s">
        <v>69</v>
      </c>
      <c r="G31" s="329">
        <v>0</v>
      </c>
      <c r="H31" s="99">
        <v>2057.9899999999998</v>
      </c>
      <c r="I31" s="99">
        <v>0</v>
      </c>
      <c r="J31" s="99">
        <f>H31+I31</f>
        <v>2057.9899999999998</v>
      </c>
      <c r="K31" s="99">
        <v>906.09</v>
      </c>
      <c r="L31" s="99">
        <v>156864.92000000001</v>
      </c>
      <c r="M31" s="205">
        <f>H31-K31</f>
        <v>1151.8999999999996</v>
      </c>
      <c r="N31" s="205">
        <f>I31-L31</f>
        <v>-156864.92000000001</v>
      </c>
      <c r="O31" s="205">
        <v>234272.64000000001</v>
      </c>
      <c r="P31" s="126">
        <v>0</v>
      </c>
      <c r="Q31" s="126">
        <v>0</v>
      </c>
    </row>
    <row r="32" spans="1:17" s="32" customFormat="1">
      <c r="A32" s="175"/>
      <c r="B32" s="547"/>
      <c r="C32" s="312"/>
      <c r="D32" s="73">
        <v>2024</v>
      </c>
      <c r="E32" s="327">
        <v>914.36</v>
      </c>
      <c r="F32" s="274">
        <v>2.1800000000000002</v>
      </c>
      <c r="G32" s="94">
        <v>0</v>
      </c>
      <c r="H32" s="75">
        <f>E32*F32</f>
        <v>1993.3048000000001</v>
      </c>
      <c r="I32" s="75">
        <f>E32*G32</f>
        <v>0</v>
      </c>
      <c r="J32" s="75">
        <f>H32+I32</f>
        <v>1993.3048000000001</v>
      </c>
      <c r="K32" s="75">
        <v>1561.36</v>
      </c>
      <c r="L32" s="75">
        <v>0</v>
      </c>
      <c r="M32" s="209">
        <f>H32-K32</f>
        <v>431.94480000000021</v>
      </c>
      <c r="N32" s="209">
        <f>I32-L32</f>
        <v>0</v>
      </c>
      <c r="O32" s="209">
        <v>0</v>
      </c>
      <c r="P32" s="37">
        <v>0</v>
      </c>
      <c r="Q32" s="37">
        <v>0</v>
      </c>
    </row>
    <row r="33" spans="1:19" s="32" customFormat="1">
      <c r="A33" s="175"/>
      <c r="B33" s="547"/>
      <c r="C33" s="312"/>
      <c r="D33" s="314">
        <v>2025</v>
      </c>
      <c r="E33" s="328">
        <v>923.63199999999995</v>
      </c>
      <c r="F33" s="79">
        <v>2.1800000000000002</v>
      </c>
      <c r="G33" s="268">
        <v>0</v>
      </c>
      <c r="H33" s="81">
        <f>E33*F33</f>
        <v>2013.51776</v>
      </c>
      <c r="I33" s="81">
        <f>E33*G33</f>
        <v>0</v>
      </c>
      <c r="J33" s="81">
        <f>H33+I33</f>
        <v>2013.51776</v>
      </c>
      <c r="K33" s="322">
        <v>1342.93</v>
      </c>
      <c r="L33" s="81">
        <v>0</v>
      </c>
      <c r="M33" s="239">
        <f>H33-K33</f>
        <v>670.58775999999989</v>
      </c>
      <c r="N33" s="239">
        <v>0</v>
      </c>
      <c r="O33" s="239">
        <v>0</v>
      </c>
      <c r="P33" s="113">
        <v>0</v>
      </c>
      <c r="Q33" s="113">
        <v>0</v>
      </c>
    </row>
    <row r="34" spans="1:19" s="32" customFormat="1">
      <c r="A34" s="175"/>
      <c r="B34" s="547"/>
      <c r="C34" s="318"/>
      <c r="D34" s="320">
        <v>2026</v>
      </c>
      <c r="E34" s="328">
        <v>614.43100000000004</v>
      </c>
      <c r="F34" s="426">
        <v>1.18</v>
      </c>
      <c r="G34" s="427">
        <v>0</v>
      </c>
      <c r="H34" s="410">
        <f>E34*F34</f>
        <v>725.02858000000003</v>
      </c>
      <c r="I34" s="410">
        <f>E34*G34</f>
        <v>0</v>
      </c>
      <c r="J34" s="410">
        <f>H34+I34</f>
        <v>725.02858000000003</v>
      </c>
      <c r="K34" s="428">
        <v>0</v>
      </c>
      <c r="L34" s="410">
        <v>0</v>
      </c>
      <c r="M34" s="429">
        <f>H34-K34</f>
        <v>725.02858000000003</v>
      </c>
      <c r="N34" s="429">
        <v>0</v>
      </c>
      <c r="O34" s="429">
        <v>0</v>
      </c>
      <c r="P34" s="113">
        <v>0</v>
      </c>
      <c r="Q34" s="113">
        <v>0</v>
      </c>
    </row>
    <row r="35" spans="1:19" s="32" customFormat="1" ht="12.75" customHeight="1">
      <c r="A35" s="175"/>
      <c r="B35" s="547"/>
      <c r="C35" s="448" t="s">
        <v>55</v>
      </c>
      <c r="D35" s="64">
        <v>2018</v>
      </c>
      <c r="E35" s="245">
        <v>2179.66</v>
      </c>
      <c r="F35" s="65">
        <v>9.68</v>
      </c>
      <c r="G35" s="246">
        <v>45</v>
      </c>
      <c r="H35" s="65">
        <v>21099.108799999998</v>
      </c>
      <c r="I35" s="65">
        <v>98084.7</v>
      </c>
      <c r="J35" s="65">
        <v>119183.80880000001</v>
      </c>
      <c r="K35" s="65">
        <v>0</v>
      </c>
      <c r="L35" s="65">
        <v>0</v>
      </c>
      <c r="M35" s="65">
        <v>21099.108799999998</v>
      </c>
      <c r="N35" s="65">
        <v>98084.7</v>
      </c>
      <c r="O35" s="83">
        <v>0</v>
      </c>
      <c r="P35" s="122">
        <v>0</v>
      </c>
      <c r="Q35" s="122">
        <v>0</v>
      </c>
    </row>
    <row r="36" spans="1:19" s="32" customFormat="1">
      <c r="A36" s="175"/>
      <c r="B36" s="547"/>
      <c r="C36" s="454"/>
      <c r="D36" s="67">
        <v>2019</v>
      </c>
      <c r="E36" s="247">
        <v>2559.92</v>
      </c>
      <c r="F36" s="68">
        <v>9.68</v>
      </c>
      <c r="G36" s="248">
        <v>57</v>
      </c>
      <c r="H36" s="68">
        <v>24780.025600000001</v>
      </c>
      <c r="I36" s="68">
        <f>E36*G36</f>
        <v>145915.44</v>
      </c>
      <c r="J36" s="68">
        <f>H36+I36</f>
        <v>170695.4656</v>
      </c>
      <c r="K36" s="68">
        <v>0</v>
      </c>
      <c r="L36" s="68">
        <v>0</v>
      </c>
      <c r="M36" s="68">
        <v>24780.025600000001</v>
      </c>
      <c r="N36" s="68">
        <v>115196.40000000001</v>
      </c>
      <c r="O36" s="214">
        <v>0</v>
      </c>
      <c r="P36" s="58">
        <v>0</v>
      </c>
      <c r="Q36" s="58">
        <v>0</v>
      </c>
    </row>
    <row r="37" spans="1:19" s="32" customFormat="1">
      <c r="A37" s="175"/>
      <c r="B37" s="547"/>
      <c r="C37" s="454"/>
      <c r="D37" s="67">
        <v>2020</v>
      </c>
      <c r="E37" s="247">
        <v>2605.7899999999995</v>
      </c>
      <c r="F37" s="68">
        <v>10.27</v>
      </c>
      <c r="G37" s="248" t="s">
        <v>56</v>
      </c>
      <c r="H37" s="68">
        <v>26761.463299999996</v>
      </c>
      <c r="I37" s="68">
        <v>191509.91000000003</v>
      </c>
      <c r="J37" s="68">
        <v>218271.37330000001</v>
      </c>
      <c r="K37" s="68">
        <v>0</v>
      </c>
      <c r="L37" s="68">
        <v>0</v>
      </c>
      <c r="M37" s="68">
        <v>26761.463299999996</v>
      </c>
      <c r="N37" s="68">
        <v>191509.91000000003</v>
      </c>
      <c r="O37" s="214">
        <v>0</v>
      </c>
      <c r="P37" s="58">
        <v>0</v>
      </c>
      <c r="Q37" s="58">
        <v>0</v>
      </c>
    </row>
    <row r="38" spans="1:19" s="32" customFormat="1">
      <c r="A38" s="175"/>
      <c r="B38" s="547"/>
      <c r="C38" s="454"/>
      <c r="D38" s="67">
        <v>2021</v>
      </c>
      <c r="E38" s="247">
        <v>875.79</v>
      </c>
      <c r="F38" s="68">
        <v>10.27</v>
      </c>
      <c r="G38" s="248">
        <v>0</v>
      </c>
      <c r="H38" s="68">
        <v>8994.3632999999991</v>
      </c>
      <c r="I38" s="68">
        <v>0</v>
      </c>
      <c r="J38" s="68">
        <v>8994.3632999999991</v>
      </c>
      <c r="K38" s="68">
        <v>0</v>
      </c>
      <c r="L38" s="68">
        <v>0</v>
      </c>
      <c r="M38" s="68">
        <v>8994.3632999999991</v>
      </c>
      <c r="N38" s="68">
        <v>0</v>
      </c>
      <c r="O38" s="214">
        <v>0</v>
      </c>
      <c r="P38" s="58">
        <v>0</v>
      </c>
      <c r="Q38" s="58">
        <v>0</v>
      </c>
      <c r="S38" s="242"/>
    </row>
    <row r="39" spans="1:19" s="32" customFormat="1">
      <c r="A39" s="175"/>
      <c r="B39" s="547"/>
      <c r="C39" s="454"/>
      <c r="D39" s="67">
        <v>2022</v>
      </c>
      <c r="E39" s="247">
        <v>616.77599999999995</v>
      </c>
      <c r="F39" s="68">
        <v>10.27</v>
      </c>
      <c r="G39" s="248">
        <v>0</v>
      </c>
      <c r="H39" s="68">
        <v>6334.2895199999994</v>
      </c>
      <c r="I39" s="68">
        <v>0</v>
      </c>
      <c r="J39" s="68">
        <f>H39+I39</f>
        <v>6334.2895199999994</v>
      </c>
      <c r="K39" s="68">
        <v>0</v>
      </c>
      <c r="L39" s="68">
        <v>0</v>
      </c>
      <c r="M39" s="68">
        <v>6334.2895199999994</v>
      </c>
      <c r="N39" s="68">
        <v>0</v>
      </c>
      <c r="O39" s="214">
        <v>0</v>
      </c>
      <c r="P39" s="58">
        <v>0</v>
      </c>
      <c r="Q39" s="58">
        <v>0</v>
      </c>
    </row>
    <row r="40" spans="1:19" s="32" customFormat="1" ht="13.5" thickBot="1">
      <c r="A40" s="175"/>
      <c r="B40" s="547"/>
      <c r="C40" s="454"/>
      <c r="D40" s="197">
        <v>2023</v>
      </c>
      <c r="E40" s="249">
        <v>669.56</v>
      </c>
      <c r="F40" s="90" t="s">
        <v>69</v>
      </c>
      <c r="G40" s="250">
        <v>0</v>
      </c>
      <c r="H40" s="90">
        <v>1771.2</v>
      </c>
      <c r="I40" s="90">
        <v>0</v>
      </c>
      <c r="J40" s="90">
        <f>H40+I40</f>
        <v>1771.2</v>
      </c>
      <c r="K40" s="90">
        <v>0</v>
      </c>
      <c r="L40" s="90">
        <v>0</v>
      </c>
      <c r="M40" s="90">
        <v>923.19511999999997</v>
      </c>
      <c r="N40" s="90">
        <v>0</v>
      </c>
      <c r="O40" s="212">
        <v>0</v>
      </c>
      <c r="P40" s="124">
        <v>0</v>
      </c>
      <c r="Q40" s="60">
        <v>0</v>
      </c>
    </row>
    <row r="41" spans="1:19" s="32" customFormat="1">
      <c r="A41" s="175"/>
      <c r="B41" s="547"/>
      <c r="C41" s="195"/>
      <c r="D41" s="233">
        <v>2024</v>
      </c>
      <c r="E41" s="251">
        <v>666</v>
      </c>
      <c r="F41" s="90">
        <v>2.1800000000000002</v>
      </c>
      <c r="G41" s="250">
        <v>0</v>
      </c>
      <c r="H41" s="90">
        <f>E41*F41</f>
        <v>1451.88</v>
      </c>
      <c r="I41" s="90">
        <f>E41*G41</f>
        <v>0</v>
      </c>
      <c r="J41" s="90">
        <f>H41+I41</f>
        <v>1451.88</v>
      </c>
      <c r="K41" s="90">
        <v>0</v>
      </c>
      <c r="L41" s="90">
        <v>0</v>
      </c>
      <c r="M41" s="90">
        <f>H41-K41</f>
        <v>1451.88</v>
      </c>
      <c r="N41" s="90">
        <v>0</v>
      </c>
      <c r="O41" s="212">
        <v>0</v>
      </c>
      <c r="P41" s="124">
        <v>0</v>
      </c>
      <c r="Q41" s="123">
        <v>0</v>
      </c>
    </row>
    <row r="42" spans="1:19" s="32" customFormat="1">
      <c r="A42" s="175"/>
      <c r="B42" s="547"/>
      <c r="C42" s="234"/>
      <c r="D42" s="140">
        <v>2025</v>
      </c>
      <c r="E42" s="252">
        <v>685.66</v>
      </c>
      <c r="F42" s="68">
        <v>2.1800000000000002</v>
      </c>
      <c r="G42" s="248">
        <v>0</v>
      </c>
      <c r="H42" s="68">
        <f>E42*F42</f>
        <v>1494.7388000000001</v>
      </c>
      <c r="I42" s="68">
        <f>E42*G42</f>
        <v>0</v>
      </c>
      <c r="J42" s="68">
        <f>H42+I42</f>
        <v>1494.7388000000001</v>
      </c>
      <c r="K42" s="68">
        <v>0</v>
      </c>
      <c r="L42" s="294">
        <v>65133.120000000003</v>
      </c>
      <c r="M42" s="68">
        <f>H42-K42</f>
        <v>1494.7388000000001</v>
      </c>
      <c r="N42" s="68">
        <v>0</v>
      </c>
      <c r="O42" s="430">
        <v>65133.120000000003</v>
      </c>
      <c r="P42" s="58">
        <v>0</v>
      </c>
      <c r="Q42" s="58">
        <v>0</v>
      </c>
    </row>
    <row r="43" spans="1:19" s="32" customFormat="1" ht="13.5" thickBot="1">
      <c r="A43" s="175"/>
      <c r="B43" s="547"/>
      <c r="C43" s="317"/>
      <c r="D43" s="316">
        <v>2026</v>
      </c>
      <c r="E43" s="292">
        <v>401.47899999999998</v>
      </c>
      <c r="F43" s="413">
        <v>1.18</v>
      </c>
      <c r="G43" s="431">
        <v>0</v>
      </c>
      <c r="H43" s="413">
        <f>E43*F43</f>
        <v>473.74521999999996</v>
      </c>
      <c r="I43" s="413">
        <f>E43*G43</f>
        <v>0</v>
      </c>
      <c r="J43" s="413">
        <f>H43+I43</f>
        <v>473.74521999999996</v>
      </c>
      <c r="K43" s="413">
        <v>0</v>
      </c>
      <c r="L43" s="432">
        <v>0</v>
      </c>
      <c r="M43" s="413">
        <f>H43-K43</f>
        <v>473.74521999999996</v>
      </c>
      <c r="N43" s="413">
        <v>0</v>
      </c>
      <c r="O43" s="433">
        <v>0</v>
      </c>
      <c r="P43" s="122">
        <v>0</v>
      </c>
      <c r="Q43" s="122">
        <v>0</v>
      </c>
    </row>
    <row r="44" spans="1:19" s="32" customFormat="1" ht="12.75" customHeight="1">
      <c r="A44" s="175"/>
      <c r="B44" s="547"/>
      <c r="C44" s="450" t="s">
        <v>57</v>
      </c>
      <c r="D44" s="312">
        <v>2018</v>
      </c>
      <c r="E44" s="70">
        <v>1469.6200000000001</v>
      </c>
      <c r="F44" s="71">
        <v>9.68</v>
      </c>
      <c r="G44" s="72">
        <v>45</v>
      </c>
      <c r="H44" s="71">
        <v>14225.921599999998</v>
      </c>
      <c r="I44" s="71">
        <v>66132.900000000009</v>
      </c>
      <c r="J44" s="71">
        <v>80358.821599999996</v>
      </c>
      <c r="K44" s="71">
        <v>12743.1</v>
      </c>
      <c r="L44" s="71">
        <v>59281.170000000006</v>
      </c>
      <c r="M44" s="71">
        <v>1482.8215999999998</v>
      </c>
      <c r="N44" s="71">
        <v>6851.730000000005</v>
      </c>
      <c r="O44" s="406">
        <v>0</v>
      </c>
      <c r="P44" s="125">
        <v>0</v>
      </c>
      <c r="Q44" s="125">
        <v>0</v>
      </c>
    </row>
    <row r="45" spans="1:19" s="32" customFormat="1">
      <c r="A45" s="175"/>
      <c r="B45" s="547"/>
      <c r="C45" s="451"/>
      <c r="D45" s="73">
        <v>2019</v>
      </c>
      <c r="E45" s="74">
        <v>1861.88</v>
      </c>
      <c r="F45" s="75">
        <v>9.68</v>
      </c>
      <c r="G45" s="76">
        <v>57</v>
      </c>
      <c r="H45" s="75">
        <v>18022.9984</v>
      </c>
      <c r="I45" s="75">
        <v>106127.16</v>
      </c>
      <c r="J45" s="75">
        <v>124150.1584</v>
      </c>
      <c r="K45" s="75">
        <v>17423.64</v>
      </c>
      <c r="L45" s="75">
        <v>101396.29999999999</v>
      </c>
      <c r="M45" s="75">
        <v>599.35839999999916</v>
      </c>
      <c r="N45" s="75">
        <v>4730.8599999999988</v>
      </c>
      <c r="O45" s="209">
        <v>0</v>
      </c>
      <c r="P45" s="37">
        <v>0</v>
      </c>
      <c r="Q45" s="37">
        <v>0</v>
      </c>
    </row>
    <row r="46" spans="1:19" s="32" customFormat="1">
      <c r="A46" s="175"/>
      <c r="B46" s="547"/>
      <c r="C46" s="451"/>
      <c r="D46" s="77">
        <v>2020</v>
      </c>
      <c r="E46" s="78">
        <v>2338.38</v>
      </c>
      <c r="F46" s="79">
        <v>10.27</v>
      </c>
      <c r="G46" s="80" t="s">
        <v>56</v>
      </c>
      <c r="H46" s="81">
        <v>24015.1626</v>
      </c>
      <c r="I46" s="81">
        <v>169322.94</v>
      </c>
      <c r="J46" s="81">
        <v>193338.10260000001</v>
      </c>
      <c r="K46" s="81">
        <v>18837.850000000002</v>
      </c>
      <c r="L46" s="81">
        <v>140271.5</v>
      </c>
      <c r="M46" s="81">
        <v>5177.3125999999993</v>
      </c>
      <c r="N46" s="81">
        <v>29051.440000000002</v>
      </c>
      <c r="O46" s="239">
        <v>126241.8</v>
      </c>
      <c r="P46" s="113">
        <v>0</v>
      </c>
      <c r="Q46" s="113">
        <v>0</v>
      </c>
    </row>
    <row r="47" spans="1:19" s="32" customFormat="1">
      <c r="A47" s="175"/>
      <c r="B47" s="547"/>
      <c r="C47" s="451"/>
      <c r="D47" s="77">
        <v>2021</v>
      </c>
      <c r="E47" s="78">
        <v>892.00700000000006</v>
      </c>
      <c r="F47" s="79">
        <v>10.27</v>
      </c>
      <c r="G47" s="80">
        <v>0</v>
      </c>
      <c r="H47" s="81">
        <v>9160.9118900000012</v>
      </c>
      <c r="I47" s="81">
        <v>0</v>
      </c>
      <c r="J47" s="81">
        <v>9160.9118900000012</v>
      </c>
      <c r="K47" s="81">
        <v>3654.27</v>
      </c>
      <c r="L47" s="81">
        <v>0</v>
      </c>
      <c r="M47" s="81">
        <v>5506.6418900000008</v>
      </c>
      <c r="N47" s="81">
        <v>0</v>
      </c>
      <c r="O47" s="239">
        <v>0</v>
      </c>
      <c r="P47" s="113">
        <v>0</v>
      </c>
      <c r="Q47" s="113">
        <v>0</v>
      </c>
    </row>
    <row r="48" spans="1:19" s="32" customFormat="1">
      <c r="A48" s="175"/>
      <c r="B48" s="547"/>
      <c r="C48" s="451"/>
      <c r="D48" s="77">
        <v>2022</v>
      </c>
      <c r="E48" s="78">
        <v>768.15600000000006</v>
      </c>
      <c r="F48" s="79">
        <v>10.27</v>
      </c>
      <c r="G48" s="80">
        <v>0</v>
      </c>
      <c r="H48" s="81">
        <v>7888.9621200000001</v>
      </c>
      <c r="I48" s="81">
        <v>0</v>
      </c>
      <c r="J48" s="81">
        <v>7888.9621200000001</v>
      </c>
      <c r="K48" s="81">
        <v>9517.59</v>
      </c>
      <c r="L48" s="81">
        <v>0</v>
      </c>
      <c r="M48" s="81">
        <v>-1628.6278800000014</v>
      </c>
      <c r="N48" s="81">
        <v>0</v>
      </c>
      <c r="O48" s="239">
        <v>0</v>
      </c>
      <c r="P48" s="113">
        <v>0</v>
      </c>
      <c r="Q48" s="113">
        <v>0</v>
      </c>
    </row>
    <row r="49" spans="1:17" s="32" customFormat="1">
      <c r="A49" s="175"/>
      <c r="B49" s="547"/>
      <c r="C49" s="451"/>
      <c r="D49" s="91">
        <v>2023</v>
      </c>
      <c r="E49" s="330">
        <v>787</v>
      </c>
      <c r="F49" s="281" t="s">
        <v>69</v>
      </c>
      <c r="G49" s="276">
        <v>0</v>
      </c>
      <c r="H49" s="99">
        <v>2110.42</v>
      </c>
      <c r="I49" s="99">
        <v>0</v>
      </c>
      <c r="J49" s="99">
        <f>H49+I49</f>
        <v>2110.42</v>
      </c>
      <c r="K49" s="99">
        <v>0</v>
      </c>
      <c r="L49" s="99">
        <v>0</v>
      </c>
      <c r="M49" s="99">
        <f>H49-K49</f>
        <v>2110.42</v>
      </c>
      <c r="N49" s="99">
        <v>0</v>
      </c>
      <c r="O49" s="205">
        <v>0</v>
      </c>
      <c r="P49" s="126">
        <v>0</v>
      </c>
      <c r="Q49" s="126">
        <v>0</v>
      </c>
    </row>
    <row r="50" spans="1:17" s="32" customFormat="1">
      <c r="A50" s="175"/>
      <c r="B50" s="547"/>
      <c r="C50" s="312"/>
      <c r="D50" s="97">
        <v>2024</v>
      </c>
      <c r="E50" s="331">
        <v>857.06</v>
      </c>
      <c r="F50" s="274">
        <v>2.1800000000000002</v>
      </c>
      <c r="G50" s="273">
        <v>0</v>
      </c>
      <c r="H50" s="75">
        <f>E50*F50</f>
        <v>1868.3908000000001</v>
      </c>
      <c r="I50" s="75">
        <f>E50*G50</f>
        <v>0</v>
      </c>
      <c r="J50" s="75">
        <f>H50+I50</f>
        <v>1868.3908000000001</v>
      </c>
      <c r="K50" s="75">
        <v>0</v>
      </c>
      <c r="L50" s="75">
        <v>0</v>
      </c>
      <c r="M50" s="75">
        <f>H50-K50</f>
        <v>1868.3908000000001</v>
      </c>
      <c r="N50" s="75">
        <v>0</v>
      </c>
      <c r="O50" s="209">
        <v>0</v>
      </c>
      <c r="P50" s="37">
        <v>0</v>
      </c>
      <c r="Q50" s="37">
        <v>0</v>
      </c>
    </row>
    <row r="51" spans="1:17" s="32" customFormat="1">
      <c r="A51" s="175"/>
      <c r="B51" s="547"/>
      <c r="C51" s="312"/>
      <c r="D51" s="77">
        <v>2025</v>
      </c>
      <c r="E51" s="332">
        <v>1071.1120000000001</v>
      </c>
      <c r="F51" s="79">
        <v>2.1800000000000002</v>
      </c>
      <c r="G51" s="80">
        <v>0</v>
      </c>
      <c r="H51" s="81">
        <f>E51*F51</f>
        <v>2335.0241600000004</v>
      </c>
      <c r="I51" s="81">
        <v>0</v>
      </c>
      <c r="J51" s="81">
        <f>H51+I51</f>
        <v>2335.0241600000004</v>
      </c>
      <c r="K51" s="322">
        <v>3577.29</v>
      </c>
      <c r="L51" s="81">
        <v>0</v>
      </c>
      <c r="M51" s="81">
        <f>H51-K51</f>
        <v>-1242.2658399999996</v>
      </c>
      <c r="N51" s="81">
        <v>0</v>
      </c>
      <c r="O51" s="239">
        <v>74065.7</v>
      </c>
      <c r="P51" s="113">
        <v>0</v>
      </c>
      <c r="Q51" s="37">
        <v>0</v>
      </c>
    </row>
    <row r="52" spans="1:17" s="32" customFormat="1" ht="13.5" thickBot="1">
      <c r="A52" s="175"/>
      <c r="B52" s="547"/>
      <c r="C52" s="318"/>
      <c r="D52" s="77">
        <v>2026</v>
      </c>
      <c r="E52" s="332">
        <v>515.81200000000001</v>
      </c>
      <c r="F52" s="426">
        <v>1.18</v>
      </c>
      <c r="G52" s="409">
        <v>0</v>
      </c>
      <c r="H52" s="410">
        <f>E52*F52</f>
        <v>608.65815999999995</v>
      </c>
      <c r="I52" s="410">
        <f>E52*G52</f>
        <v>0</v>
      </c>
      <c r="J52" s="410">
        <f>H52+I52</f>
        <v>608.65815999999995</v>
      </c>
      <c r="K52" s="428">
        <v>0</v>
      </c>
      <c r="L52" s="410">
        <v>0</v>
      </c>
      <c r="M52" s="410">
        <f>H52-K52</f>
        <v>608.65815999999995</v>
      </c>
      <c r="N52" s="410">
        <v>0</v>
      </c>
      <c r="O52" s="429">
        <v>42451.43</v>
      </c>
      <c r="P52" s="113">
        <v>0</v>
      </c>
      <c r="Q52" s="37">
        <v>0</v>
      </c>
    </row>
    <row r="53" spans="1:17" s="32" customFormat="1" ht="12.75" customHeight="1">
      <c r="A53" s="175"/>
      <c r="B53" s="547"/>
      <c r="C53" s="453" t="s">
        <v>30</v>
      </c>
      <c r="D53" s="82">
        <v>2018</v>
      </c>
      <c r="E53" s="245">
        <v>4828.5</v>
      </c>
      <c r="F53" s="83">
        <v>9.68</v>
      </c>
      <c r="G53" s="84">
        <v>45</v>
      </c>
      <c r="H53" s="65">
        <v>46739.88</v>
      </c>
      <c r="I53" s="65">
        <v>217282.5</v>
      </c>
      <c r="J53" s="65">
        <v>264022.38</v>
      </c>
      <c r="K53" s="65">
        <v>4407.3</v>
      </c>
      <c r="L53" s="65">
        <v>20488.5</v>
      </c>
      <c r="M53" s="65">
        <v>42332.579999999994</v>
      </c>
      <c r="N53" s="65">
        <v>196794</v>
      </c>
      <c r="O53" s="83">
        <v>0</v>
      </c>
      <c r="P53" s="122">
        <v>0</v>
      </c>
      <c r="Q53" s="122">
        <v>0</v>
      </c>
    </row>
    <row r="54" spans="1:17" s="32" customFormat="1">
      <c r="A54" s="175"/>
      <c r="B54" s="547"/>
      <c r="C54" s="454"/>
      <c r="D54" s="82">
        <v>2019</v>
      </c>
      <c r="E54" s="245">
        <v>5194.2</v>
      </c>
      <c r="F54" s="83">
        <v>9.68</v>
      </c>
      <c r="G54" s="84">
        <v>57</v>
      </c>
      <c r="H54" s="65">
        <v>50279.856</v>
      </c>
      <c r="I54" s="65">
        <v>296069.40000000002</v>
      </c>
      <c r="J54" s="65">
        <v>346349.25599999999</v>
      </c>
      <c r="K54" s="65">
        <v>0</v>
      </c>
      <c r="L54" s="65">
        <v>0</v>
      </c>
      <c r="M54" s="65">
        <v>50279.856</v>
      </c>
      <c r="N54" s="65">
        <v>296069.40000000002</v>
      </c>
      <c r="O54" s="83">
        <v>0</v>
      </c>
      <c r="P54" s="122">
        <v>0</v>
      </c>
      <c r="Q54" s="122">
        <v>0</v>
      </c>
    </row>
    <row r="55" spans="1:17" s="32" customFormat="1">
      <c r="A55" s="175"/>
      <c r="B55" s="547"/>
      <c r="C55" s="454"/>
      <c r="D55" s="82">
        <v>2020</v>
      </c>
      <c r="E55" s="245">
        <v>5194.670000000001</v>
      </c>
      <c r="F55" s="83">
        <v>10.27</v>
      </c>
      <c r="G55" s="84" t="s">
        <v>56</v>
      </c>
      <c r="H55" s="65">
        <v>53349.260900000008</v>
      </c>
      <c r="I55" s="65">
        <v>403180.57</v>
      </c>
      <c r="J55" s="65">
        <v>456529.83089999994</v>
      </c>
      <c r="K55" s="65">
        <v>0</v>
      </c>
      <c r="L55" s="65">
        <v>0</v>
      </c>
      <c r="M55" s="65">
        <v>53349.260900000008</v>
      </c>
      <c r="N55" s="65">
        <v>403180.57000000007</v>
      </c>
      <c r="O55" s="83">
        <v>0</v>
      </c>
      <c r="P55" s="122">
        <v>0</v>
      </c>
      <c r="Q55" s="122">
        <v>0</v>
      </c>
    </row>
    <row r="56" spans="1:17" s="32" customFormat="1">
      <c r="A56" s="175"/>
      <c r="B56" s="547"/>
      <c r="C56" s="454"/>
      <c r="D56" s="82">
        <v>2021</v>
      </c>
      <c r="E56" s="245">
        <v>13400.880000000001</v>
      </c>
      <c r="F56" s="83">
        <v>10.27</v>
      </c>
      <c r="G56" s="84">
        <v>0</v>
      </c>
      <c r="H56" s="65">
        <v>137627.03759999998</v>
      </c>
      <c r="I56" s="65">
        <v>1098872.1599999999</v>
      </c>
      <c r="J56" s="65">
        <v>1236499.1975999998</v>
      </c>
      <c r="K56" s="65">
        <v>0</v>
      </c>
      <c r="L56" s="65">
        <v>0</v>
      </c>
      <c r="M56" s="65">
        <v>137627.03759999998</v>
      </c>
      <c r="N56" s="65">
        <v>1098872.1599999999</v>
      </c>
      <c r="O56" s="83">
        <v>0</v>
      </c>
      <c r="P56" s="122">
        <v>0</v>
      </c>
      <c r="Q56" s="122">
        <v>0</v>
      </c>
    </row>
    <row r="57" spans="1:17" s="32" customFormat="1">
      <c r="A57" s="175"/>
      <c r="B57" s="547"/>
      <c r="C57" s="454"/>
      <c r="D57" s="82">
        <v>2022</v>
      </c>
      <c r="E57" s="253">
        <v>9398.7849999999999</v>
      </c>
      <c r="F57" s="83">
        <v>10.27</v>
      </c>
      <c r="G57" s="84">
        <v>0</v>
      </c>
      <c r="H57" s="65">
        <v>96525.521949999995</v>
      </c>
      <c r="I57" s="65">
        <v>0</v>
      </c>
      <c r="J57" s="65">
        <v>96525.525349999996</v>
      </c>
      <c r="K57" s="65">
        <v>0</v>
      </c>
      <c r="L57" s="65">
        <v>0</v>
      </c>
      <c r="M57" s="65">
        <v>96525.521949999995</v>
      </c>
      <c r="N57" s="65">
        <v>0</v>
      </c>
      <c r="O57" s="66">
        <v>0</v>
      </c>
      <c r="P57" s="122">
        <v>0</v>
      </c>
      <c r="Q57" s="122">
        <v>0</v>
      </c>
    </row>
    <row r="58" spans="1:17" s="32" customFormat="1">
      <c r="A58" s="175"/>
      <c r="B58" s="547"/>
      <c r="C58" s="454"/>
      <c r="D58" s="89">
        <v>2023</v>
      </c>
      <c r="E58" s="251">
        <v>6645.52</v>
      </c>
      <c r="F58" s="212" t="s">
        <v>69</v>
      </c>
      <c r="G58" s="213">
        <v>0</v>
      </c>
      <c r="H58" s="90">
        <v>15512.17</v>
      </c>
      <c r="I58" s="90">
        <v>0</v>
      </c>
      <c r="J58" s="90">
        <f>H58+I58</f>
        <v>15512.17</v>
      </c>
      <c r="K58" s="90">
        <v>0</v>
      </c>
      <c r="L58" s="90">
        <v>609322.94999999995</v>
      </c>
      <c r="M58" s="90">
        <f>H58-K58</f>
        <v>15512.17</v>
      </c>
      <c r="N58" s="90">
        <v>-609322.94999999995</v>
      </c>
      <c r="O58" s="212">
        <v>0</v>
      </c>
      <c r="P58" s="124">
        <v>0</v>
      </c>
      <c r="Q58" s="124">
        <v>0</v>
      </c>
    </row>
    <row r="59" spans="1:17" s="32" customFormat="1" ht="12.75" customHeight="1">
      <c r="A59" s="175"/>
      <c r="B59" s="547"/>
      <c r="C59" s="454"/>
      <c r="D59" s="87">
        <v>2024</v>
      </c>
      <c r="E59" s="252">
        <v>10343.02</v>
      </c>
      <c r="F59" s="214">
        <v>2.1800000000000002</v>
      </c>
      <c r="G59" s="215">
        <v>0</v>
      </c>
      <c r="H59" s="68">
        <f>E59*F59</f>
        <v>22547.783600000002</v>
      </c>
      <c r="I59" s="68">
        <f>E59*G59</f>
        <v>0</v>
      </c>
      <c r="J59" s="68">
        <f>H59+I59</f>
        <v>22547.783600000002</v>
      </c>
      <c r="K59" s="68">
        <v>0</v>
      </c>
      <c r="L59" s="68">
        <v>0</v>
      </c>
      <c r="M59" s="68">
        <f>H59-K59</f>
        <v>22547.783600000002</v>
      </c>
      <c r="N59" s="68">
        <v>0</v>
      </c>
      <c r="O59" s="214">
        <v>156226.65</v>
      </c>
      <c r="P59" s="58">
        <v>0</v>
      </c>
      <c r="Q59" s="58">
        <v>0</v>
      </c>
    </row>
    <row r="60" spans="1:17" s="32" customFormat="1" ht="12.75" customHeight="1">
      <c r="A60" s="175"/>
      <c r="B60" s="547"/>
      <c r="C60" s="454"/>
      <c r="D60" s="82">
        <v>2025</v>
      </c>
      <c r="E60" s="292">
        <v>11422.013999999999</v>
      </c>
      <c r="F60" s="83">
        <v>2.1800000000000002</v>
      </c>
      <c r="G60" s="84">
        <v>0</v>
      </c>
      <c r="H60" s="65">
        <f>E60*F60</f>
        <v>24899.990519999999</v>
      </c>
      <c r="I60" s="65">
        <f>E60*G60</f>
        <v>0</v>
      </c>
      <c r="J60" s="65">
        <f>H60+I60</f>
        <v>24899.990519999999</v>
      </c>
      <c r="K60" s="65">
        <v>0</v>
      </c>
      <c r="L60" s="323">
        <v>234755.32</v>
      </c>
      <c r="M60" s="65">
        <f>H60-K60</f>
        <v>24899.990519999999</v>
      </c>
      <c r="N60" s="65">
        <v>0</v>
      </c>
      <c r="O60" s="83">
        <v>626346.82999999996</v>
      </c>
      <c r="P60" s="122">
        <v>0</v>
      </c>
      <c r="Q60" s="58">
        <v>0</v>
      </c>
    </row>
    <row r="61" spans="1:17" s="32" customFormat="1" ht="12.75" customHeight="1" thickBot="1">
      <c r="A61" s="175"/>
      <c r="B61" s="547"/>
      <c r="C61" s="455"/>
      <c r="D61" s="82">
        <v>2026</v>
      </c>
      <c r="E61" s="292">
        <v>5593.22</v>
      </c>
      <c r="F61" s="434">
        <v>1.18</v>
      </c>
      <c r="G61" s="435">
        <v>0</v>
      </c>
      <c r="H61" s="413">
        <f>E61*F61</f>
        <v>6599.9996000000001</v>
      </c>
      <c r="I61" s="413">
        <f>E61*G61</f>
        <v>0</v>
      </c>
      <c r="J61" s="413">
        <f>H61+I61</f>
        <v>6599.9996000000001</v>
      </c>
      <c r="K61" s="413">
        <v>0</v>
      </c>
      <c r="L61" s="432">
        <v>43853.64</v>
      </c>
      <c r="M61" s="413">
        <f>H61-K61</f>
        <v>6599.9996000000001</v>
      </c>
      <c r="N61" s="413">
        <f>I61-L61</f>
        <v>-43853.64</v>
      </c>
      <c r="O61" s="434">
        <v>83404.61</v>
      </c>
      <c r="P61" s="122">
        <v>0</v>
      </c>
      <c r="Q61" s="122">
        <v>0</v>
      </c>
    </row>
    <row r="62" spans="1:17" s="32" customFormat="1" ht="12.75" customHeight="1">
      <c r="A62" s="175"/>
      <c r="B62" s="547"/>
      <c r="C62" s="450" t="s">
        <v>33</v>
      </c>
      <c r="D62" s="77">
        <v>2018</v>
      </c>
      <c r="E62" s="254">
        <v>1318.38</v>
      </c>
      <c r="F62" s="79">
        <v>9.68</v>
      </c>
      <c r="G62" s="80">
        <v>45</v>
      </c>
      <c r="H62" s="81">
        <v>12761.918400000002</v>
      </c>
      <c r="I62" s="81">
        <v>59327.1</v>
      </c>
      <c r="J62" s="81">
        <v>72089.018400000015</v>
      </c>
      <c r="K62" s="81">
        <v>11838.24</v>
      </c>
      <c r="L62" s="81">
        <v>55033.2</v>
      </c>
      <c r="M62" s="81">
        <v>923.67839999999978</v>
      </c>
      <c r="N62" s="81">
        <v>4293.8999999999996</v>
      </c>
      <c r="O62" s="239">
        <v>0</v>
      </c>
      <c r="P62" s="113">
        <v>0</v>
      </c>
      <c r="Q62" s="113">
        <v>0</v>
      </c>
    </row>
    <row r="63" spans="1:17" s="32" customFormat="1">
      <c r="A63" s="175"/>
      <c r="B63" s="547"/>
      <c r="C63" s="451"/>
      <c r="D63" s="77">
        <v>2019</v>
      </c>
      <c r="E63" s="254">
        <v>1393.6000000000004</v>
      </c>
      <c r="F63" s="79">
        <v>9.68</v>
      </c>
      <c r="G63" s="80">
        <v>57</v>
      </c>
      <c r="H63" s="81">
        <v>13490.047999999999</v>
      </c>
      <c r="I63" s="81">
        <v>79435.199999999997</v>
      </c>
      <c r="J63" s="81">
        <v>92925.247999999992</v>
      </c>
      <c r="K63" s="81">
        <v>8406.119999999999</v>
      </c>
      <c r="L63" s="81">
        <v>56566.86</v>
      </c>
      <c r="M63" s="81">
        <v>5083.927999999999</v>
      </c>
      <c r="N63" s="81">
        <v>22868.340000000004</v>
      </c>
      <c r="O63" s="239">
        <v>0</v>
      </c>
      <c r="P63" s="113">
        <v>0</v>
      </c>
      <c r="Q63" s="113">
        <v>0</v>
      </c>
    </row>
    <row r="64" spans="1:17" s="32" customFormat="1">
      <c r="A64" s="175"/>
      <c r="B64" s="547"/>
      <c r="C64" s="451"/>
      <c r="D64" s="77">
        <v>2020</v>
      </c>
      <c r="E64" s="254">
        <v>1464</v>
      </c>
      <c r="F64" s="79">
        <v>10.27</v>
      </c>
      <c r="G64" s="80" t="s">
        <v>56</v>
      </c>
      <c r="H64" s="81">
        <v>15035.279999999999</v>
      </c>
      <c r="I64" s="81">
        <v>107730.24000000001</v>
      </c>
      <c r="J64" s="81">
        <v>122765.52</v>
      </c>
      <c r="K64" s="81">
        <v>0</v>
      </c>
      <c r="L64" s="81">
        <v>0</v>
      </c>
      <c r="M64" s="81">
        <v>15035.279999999999</v>
      </c>
      <c r="N64" s="81">
        <v>107730.24000000001</v>
      </c>
      <c r="O64" s="239">
        <v>0</v>
      </c>
      <c r="P64" s="113">
        <v>0</v>
      </c>
      <c r="Q64" s="113">
        <v>0</v>
      </c>
    </row>
    <row r="65" spans="1:17" s="32" customFormat="1">
      <c r="A65" s="175"/>
      <c r="B65" s="34"/>
      <c r="C65" s="451"/>
      <c r="D65" s="77">
        <v>2021</v>
      </c>
      <c r="E65" s="254">
        <v>486.065</v>
      </c>
      <c r="F65" s="79">
        <v>10.27</v>
      </c>
      <c r="G65" s="80">
        <v>0</v>
      </c>
      <c r="H65" s="81">
        <v>4991.8875499999986</v>
      </c>
      <c r="I65" s="81">
        <v>0</v>
      </c>
      <c r="J65" s="81">
        <v>4991.8875499999986</v>
      </c>
      <c r="K65" s="81">
        <v>4632.07</v>
      </c>
      <c r="L65" s="81">
        <v>27275.64</v>
      </c>
      <c r="M65" s="81">
        <v>359.81755000000072</v>
      </c>
      <c r="N65" s="81">
        <v>-27275.64</v>
      </c>
      <c r="O65" s="239">
        <v>0</v>
      </c>
      <c r="P65" s="113">
        <v>0</v>
      </c>
      <c r="Q65" s="113">
        <v>0</v>
      </c>
    </row>
    <row r="66" spans="1:17" s="32" customFormat="1">
      <c r="A66" s="175"/>
      <c r="B66" s="34"/>
      <c r="C66" s="451"/>
      <c r="D66" s="77">
        <v>2022</v>
      </c>
      <c r="E66" s="254">
        <v>431.52599999999995</v>
      </c>
      <c r="F66" s="79">
        <v>10.27</v>
      </c>
      <c r="G66" s="80">
        <v>0</v>
      </c>
      <c r="H66" s="81">
        <v>4431.7720200000003</v>
      </c>
      <c r="I66" s="81">
        <v>0</v>
      </c>
      <c r="J66" s="81">
        <v>4431.7720200000003</v>
      </c>
      <c r="K66" s="81">
        <v>9913.0600000000013</v>
      </c>
      <c r="L66" s="81">
        <v>13194.16</v>
      </c>
      <c r="M66" s="81">
        <v>-5481.2879800000001</v>
      </c>
      <c r="N66" s="81">
        <v>-13194.16</v>
      </c>
      <c r="O66" s="239">
        <v>35965.199999999997</v>
      </c>
      <c r="P66" s="113">
        <v>0</v>
      </c>
      <c r="Q66" s="113">
        <v>0</v>
      </c>
    </row>
    <row r="67" spans="1:17" s="32" customFormat="1">
      <c r="A67" s="175"/>
      <c r="B67" s="34"/>
      <c r="C67" s="451"/>
      <c r="D67" s="91">
        <v>2023</v>
      </c>
      <c r="E67" s="333">
        <v>400.84</v>
      </c>
      <c r="F67" s="281" t="s">
        <v>69</v>
      </c>
      <c r="G67" s="276">
        <v>0</v>
      </c>
      <c r="H67" s="99">
        <v>1085.75</v>
      </c>
      <c r="I67" s="99">
        <v>0</v>
      </c>
      <c r="J67" s="99">
        <f>H67+I67</f>
        <v>1085.75</v>
      </c>
      <c r="K67" s="99">
        <v>1316.03</v>
      </c>
      <c r="L67" s="99">
        <v>0</v>
      </c>
      <c r="M67" s="99">
        <f>H67-K67</f>
        <v>-230.27999999999997</v>
      </c>
      <c r="N67" s="99">
        <v>0</v>
      </c>
      <c r="O67" s="205">
        <v>35880</v>
      </c>
      <c r="P67" s="126">
        <v>0</v>
      </c>
      <c r="Q67" s="126">
        <v>0</v>
      </c>
    </row>
    <row r="68" spans="1:17" s="32" customFormat="1">
      <c r="A68" s="175"/>
      <c r="B68" s="34"/>
      <c r="C68" s="312"/>
      <c r="D68" s="97">
        <v>2024</v>
      </c>
      <c r="E68" s="325">
        <v>483.18</v>
      </c>
      <c r="F68" s="274">
        <v>2.1800000000000002</v>
      </c>
      <c r="G68" s="273">
        <v>0</v>
      </c>
      <c r="H68" s="75">
        <f>E68*F68</f>
        <v>1053.3324</v>
      </c>
      <c r="I68" s="75">
        <f>E68*G68</f>
        <v>0</v>
      </c>
      <c r="J68" s="75">
        <f>H68+I68</f>
        <v>1053.3324</v>
      </c>
      <c r="K68" s="75">
        <v>946.95</v>
      </c>
      <c r="L68" s="75">
        <v>0</v>
      </c>
      <c r="M68" s="75">
        <f>H68-K68</f>
        <v>106.38239999999996</v>
      </c>
      <c r="N68" s="75">
        <v>0</v>
      </c>
      <c r="O68" s="209">
        <v>0</v>
      </c>
      <c r="P68" s="37">
        <v>0</v>
      </c>
      <c r="Q68" s="37">
        <v>0</v>
      </c>
    </row>
    <row r="69" spans="1:17" s="32" customFormat="1">
      <c r="A69" s="175"/>
      <c r="B69" s="34"/>
      <c r="C69" s="312"/>
      <c r="D69" s="77">
        <v>2025</v>
      </c>
      <c r="E69" s="334">
        <v>540.80200000000002</v>
      </c>
      <c r="F69" s="79">
        <v>2.1800000000000002</v>
      </c>
      <c r="G69" s="80">
        <v>0</v>
      </c>
      <c r="H69" s="81">
        <f>E69*F69</f>
        <v>1178.9483600000001</v>
      </c>
      <c r="I69" s="81">
        <f>E69*G69</f>
        <v>0</v>
      </c>
      <c r="J69" s="81">
        <f>H69+I69</f>
        <v>1178.9483600000001</v>
      </c>
      <c r="K69" s="322">
        <v>760.67</v>
      </c>
      <c r="L69" s="81">
        <v>0</v>
      </c>
      <c r="M69" s="81">
        <f>H69-K69</f>
        <v>418.27836000000013</v>
      </c>
      <c r="N69" s="81">
        <v>0</v>
      </c>
      <c r="O69" s="239">
        <v>0</v>
      </c>
      <c r="P69" s="37">
        <v>0</v>
      </c>
      <c r="Q69" s="37">
        <v>0</v>
      </c>
    </row>
    <row r="70" spans="1:17" s="32" customFormat="1" ht="13.5" thickBot="1">
      <c r="A70" s="175"/>
      <c r="B70" s="34"/>
      <c r="C70" s="318"/>
      <c r="D70" s="77">
        <v>2026</v>
      </c>
      <c r="E70" s="334">
        <v>332.52199999999999</v>
      </c>
      <c r="F70" s="426">
        <v>1.18</v>
      </c>
      <c r="G70" s="409">
        <v>0</v>
      </c>
      <c r="H70" s="410">
        <f>E70*F70</f>
        <v>392.37595999999996</v>
      </c>
      <c r="I70" s="410">
        <f>E70*G70</f>
        <v>0</v>
      </c>
      <c r="J70" s="410">
        <f>H70+I70</f>
        <v>392.37595999999996</v>
      </c>
      <c r="K70" s="428">
        <v>0</v>
      </c>
      <c r="L70" s="410">
        <v>0</v>
      </c>
      <c r="M70" s="410">
        <f>H70-K70</f>
        <v>392.37595999999996</v>
      </c>
      <c r="N70" s="410">
        <v>0</v>
      </c>
      <c r="O70" s="429">
        <v>30677.040000000001</v>
      </c>
      <c r="P70" s="113">
        <v>0</v>
      </c>
      <c r="Q70" s="113">
        <v>0</v>
      </c>
    </row>
    <row r="71" spans="1:17" s="32" customFormat="1" ht="12.75" customHeight="1">
      <c r="A71" s="175"/>
      <c r="B71" s="34"/>
      <c r="C71" s="453" t="s">
        <v>58</v>
      </c>
      <c r="D71" s="82">
        <v>2018</v>
      </c>
      <c r="E71" s="255">
        <v>45772.76</v>
      </c>
      <c r="F71" s="256">
        <v>9.68</v>
      </c>
      <c r="G71" s="257">
        <v>45</v>
      </c>
      <c r="H71" s="65">
        <v>443080.31680000003</v>
      </c>
      <c r="I71" s="65">
        <v>2059774.2000000004</v>
      </c>
      <c r="J71" s="65">
        <v>2502854.5167999999</v>
      </c>
      <c r="K71" s="65">
        <v>0</v>
      </c>
      <c r="L71" s="65">
        <v>0</v>
      </c>
      <c r="M71" s="65">
        <v>443080.31680000003</v>
      </c>
      <c r="N71" s="65">
        <v>2059774.2000000004</v>
      </c>
      <c r="O71" s="83">
        <v>0</v>
      </c>
      <c r="P71" s="122">
        <v>0</v>
      </c>
      <c r="Q71" s="122">
        <v>0</v>
      </c>
    </row>
    <row r="72" spans="1:17" s="32" customFormat="1">
      <c r="A72" s="175"/>
      <c r="B72" s="34"/>
      <c r="C72" s="454"/>
      <c r="D72" s="82">
        <v>2019</v>
      </c>
      <c r="E72" s="255">
        <v>48245.899999999994</v>
      </c>
      <c r="F72" s="256">
        <v>9.68</v>
      </c>
      <c r="G72" s="257">
        <v>57</v>
      </c>
      <c r="H72" s="65">
        <v>467020.31199999998</v>
      </c>
      <c r="I72" s="65">
        <v>2750016.3</v>
      </c>
      <c r="J72" s="65">
        <v>3217036.6120000007</v>
      </c>
      <c r="K72" s="65">
        <v>0</v>
      </c>
      <c r="L72" s="65">
        <v>0</v>
      </c>
      <c r="M72" s="65">
        <v>467020.31199999998</v>
      </c>
      <c r="N72" s="65">
        <v>2750016.3</v>
      </c>
      <c r="O72" s="83">
        <v>0</v>
      </c>
      <c r="P72" s="122">
        <v>0</v>
      </c>
      <c r="Q72" s="122">
        <v>0</v>
      </c>
    </row>
    <row r="73" spans="1:17" s="32" customFormat="1">
      <c r="A73" s="175"/>
      <c r="B73" s="34"/>
      <c r="C73" s="454"/>
      <c r="D73" s="86">
        <v>2020</v>
      </c>
      <c r="E73" s="258">
        <v>49074.140000000007</v>
      </c>
      <c r="F73" s="256">
        <v>10.27</v>
      </c>
      <c r="G73" s="257" t="s">
        <v>56</v>
      </c>
      <c r="H73" s="65">
        <v>503991.41780000005</v>
      </c>
      <c r="I73" s="65">
        <v>3638398.86</v>
      </c>
      <c r="J73" s="65">
        <v>4142390.2778000003</v>
      </c>
      <c r="K73" s="65">
        <v>0</v>
      </c>
      <c r="L73" s="65">
        <v>0</v>
      </c>
      <c r="M73" s="65">
        <v>503991.41780000005</v>
      </c>
      <c r="N73" s="65">
        <v>3638398.86</v>
      </c>
      <c r="O73" s="83">
        <v>0</v>
      </c>
      <c r="P73" s="122">
        <v>0</v>
      </c>
      <c r="Q73" s="122">
        <v>0</v>
      </c>
    </row>
    <row r="74" spans="1:17" s="32" customFormat="1">
      <c r="A74" s="175"/>
      <c r="B74" s="34"/>
      <c r="C74" s="454"/>
      <c r="D74" s="87">
        <v>2021</v>
      </c>
      <c r="E74" s="259">
        <v>17615.3</v>
      </c>
      <c r="F74" s="260">
        <v>10.27</v>
      </c>
      <c r="G74" s="257">
        <v>0</v>
      </c>
      <c r="H74" s="65">
        <v>180909.13099999999</v>
      </c>
      <c r="I74" s="65">
        <v>0</v>
      </c>
      <c r="J74" s="65">
        <v>180909.13099999999</v>
      </c>
      <c r="K74" s="65">
        <v>0</v>
      </c>
      <c r="L74" s="65">
        <v>0</v>
      </c>
      <c r="M74" s="65">
        <v>180909.13099999999</v>
      </c>
      <c r="N74" s="65">
        <v>0</v>
      </c>
      <c r="O74" s="83">
        <v>0</v>
      </c>
      <c r="P74" s="122">
        <v>0</v>
      </c>
      <c r="Q74" s="122">
        <v>0</v>
      </c>
    </row>
    <row r="75" spans="1:17" s="32" customFormat="1">
      <c r="A75" s="175"/>
      <c r="B75" s="34"/>
      <c r="C75" s="454"/>
      <c r="D75" s="82">
        <v>2022</v>
      </c>
      <c r="E75" s="255">
        <v>12277.615</v>
      </c>
      <c r="F75" s="256">
        <v>10.27</v>
      </c>
      <c r="G75" s="257">
        <v>0</v>
      </c>
      <c r="H75" s="65">
        <v>8544.02</v>
      </c>
      <c r="I75" s="65">
        <v>0</v>
      </c>
      <c r="J75" s="65">
        <v>109038.42833</v>
      </c>
      <c r="K75" s="65">
        <v>249371.37</v>
      </c>
      <c r="L75" s="65">
        <v>0</v>
      </c>
      <c r="M75" s="65">
        <v>29328.782249999993</v>
      </c>
      <c r="N75" s="65">
        <v>0</v>
      </c>
      <c r="O75" s="83">
        <v>0</v>
      </c>
      <c r="P75" s="122">
        <v>0</v>
      </c>
      <c r="Q75" s="122">
        <v>0</v>
      </c>
    </row>
    <row r="76" spans="1:17" s="32" customFormat="1">
      <c r="A76" s="175"/>
      <c r="B76" s="34"/>
      <c r="C76" s="454"/>
      <c r="D76" s="89">
        <v>2023</v>
      </c>
      <c r="E76" s="261">
        <v>13335.34</v>
      </c>
      <c r="F76" s="262" t="s">
        <v>69</v>
      </c>
      <c r="G76" s="263">
        <v>0</v>
      </c>
      <c r="H76" s="90">
        <v>35386.1</v>
      </c>
      <c r="I76" s="90">
        <v>0</v>
      </c>
      <c r="J76" s="90">
        <f>H76+I76</f>
        <v>35386.1</v>
      </c>
      <c r="K76" s="90">
        <v>33168.17</v>
      </c>
      <c r="L76" s="90">
        <v>0</v>
      </c>
      <c r="M76" s="90">
        <f>H76-K76</f>
        <v>2217.9300000000003</v>
      </c>
      <c r="N76" s="90">
        <v>0</v>
      </c>
      <c r="O76" s="212">
        <v>0</v>
      </c>
      <c r="P76" s="124">
        <v>0</v>
      </c>
      <c r="Q76" s="124">
        <v>0</v>
      </c>
    </row>
    <row r="77" spans="1:17" s="32" customFormat="1">
      <c r="A77" s="175"/>
      <c r="B77" s="34"/>
      <c r="C77" s="195"/>
      <c r="D77" s="87">
        <v>2024</v>
      </c>
      <c r="E77" s="264">
        <v>14199.68</v>
      </c>
      <c r="F77" s="265">
        <v>2.1800000000000002</v>
      </c>
      <c r="G77" s="266">
        <v>0</v>
      </c>
      <c r="H77" s="68">
        <f>E77*F77</f>
        <v>30955.302400000004</v>
      </c>
      <c r="I77" s="68">
        <f>E77*G77</f>
        <v>0</v>
      </c>
      <c r="J77" s="68">
        <f>H77+I77</f>
        <v>30955.302400000004</v>
      </c>
      <c r="K77" s="68">
        <v>6704.85</v>
      </c>
      <c r="L77" s="68">
        <v>5050526.66</v>
      </c>
      <c r="M77" s="68">
        <f>H77-K77</f>
        <v>24250.452400000002</v>
      </c>
      <c r="N77" s="68">
        <f>I77-L77</f>
        <v>-5050526.66</v>
      </c>
      <c r="O77" s="214">
        <v>5040500.0599999996</v>
      </c>
      <c r="P77" s="58">
        <v>0</v>
      </c>
      <c r="Q77" s="58">
        <v>0</v>
      </c>
    </row>
    <row r="78" spans="1:17" s="32" customFormat="1">
      <c r="A78" s="175"/>
      <c r="B78" s="34"/>
      <c r="C78" s="234"/>
      <c r="D78" s="82">
        <v>2025</v>
      </c>
      <c r="E78" s="293">
        <v>16144.796</v>
      </c>
      <c r="F78" s="256">
        <v>2.1800000000000002</v>
      </c>
      <c r="G78" s="257">
        <v>0</v>
      </c>
      <c r="H78" s="65">
        <f>E78*F78</f>
        <v>35195.655280000006</v>
      </c>
      <c r="I78" s="65">
        <v>0</v>
      </c>
      <c r="J78" s="65">
        <f>H78+I78</f>
        <v>35195.655280000006</v>
      </c>
      <c r="K78" s="323">
        <v>414275.48</v>
      </c>
      <c r="L78" s="65">
        <v>0</v>
      </c>
      <c r="M78" s="65">
        <f>H78-K78</f>
        <v>-379079.82471999998</v>
      </c>
      <c r="N78" s="65">
        <v>0</v>
      </c>
      <c r="O78" s="83">
        <v>0</v>
      </c>
      <c r="P78" s="122">
        <v>0</v>
      </c>
      <c r="Q78" s="122">
        <v>0</v>
      </c>
    </row>
    <row r="79" spans="1:17" s="32" customFormat="1" ht="13.5" thickBot="1">
      <c r="A79" s="175"/>
      <c r="B79" s="34"/>
      <c r="C79" s="317"/>
      <c r="D79" s="82">
        <v>2026</v>
      </c>
      <c r="E79" s="293">
        <v>9487.393</v>
      </c>
      <c r="F79" s="436">
        <v>1.18</v>
      </c>
      <c r="G79" s="412">
        <v>0</v>
      </c>
      <c r="H79" s="413">
        <f>F79*E79</f>
        <v>11195.123739999999</v>
      </c>
      <c r="I79" s="413">
        <f>E79*G79</f>
        <v>0</v>
      </c>
      <c r="J79" s="413">
        <f>H79+I79</f>
        <v>11195.123739999999</v>
      </c>
      <c r="K79" s="432">
        <v>0</v>
      </c>
      <c r="L79" s="413">
        <v>0</v>
      </c>
      <c r="M79" s="413">
        <f>H79-K79</f>
        <v>11195.123739999999</v>
      </c>
      <c r="N79" s="413">
        <v>0</v>
      </c>
      <c r="O79" s="434">
        <v>0</v>
      </c>
      <c r="P79" s="122">
        <v>0</v>
      </c>
      <c r="Q79" s="122">
        <v>0</v>
      </c>
    </row>
    <row r="80" spans="1:17" s="32" customFormat="1" ht="12.75" customHeight="1">
      <c r="A80" s="175"/>
      <c r="B80" s="34"/>
      <c r="C80" s="450" t="s">
        <v>59</v>
      </c>
      <c r="D80" s="77">
        <v>2018</v>
      </c>
      <c r="E80" s="254">
        <v>6304.0199999999995</v>
      </c>
      <c r="F80" s="79">
        <v>9.68</v>
      </c>
      <c r="G80" s="80">
        <v>45</v>
      </c>
      <c r="H80" s="81">
        <v>61022.9136</v>
      </c>
      <c r="I80" s="81">
        <v>283680.89999999997</v>
      </c>
      <c r="J80" s="81">
        <v>344703.81359999999</v>
      </c>
      <c r="K80" s="81">
        <v>56600.1</v>
      </c>
      <c r="L80" s="81">
        <v>263120.40000000002</v>
      </c>
      <c r="M80" s="81">
        <v>4422.8135999999977</v>
      </c>
      <c r="N80" s="81">
        <v>20560.499999999996</v>
      </c>
      <c r="O80" s="239">
        <v>0</v>
      </c>
      <c r="P80" s="113">
        <v>0</v>
      </c>
      <c r="Q80" s="113">
        <v>0</v>
      </c>
    </row>
    <row r="81" spans="1:20" s="32" customFormat="1">
      <c r="A81" s="175"/>
      <c r="B81" s="34"/>
      <c r="C81" s="451"/>
      <c r="D81" s="77">
        <v>2019</v>
      </c>
      <c r="E81" s="254">
        <v>5770.22</v>
      </c>
      <c r="F81" s="79">
        <v>9.68</v>
      </c>
      <c r="G81" s="80">
        <v>57</v>
      </c>
      <c r="H81" s="81">
        <v>55855.729599999991</v>
      </c>
      <c r="I81" s="81">
        <v>328902.54000000004</v>
      </c>
      <c r="J81" s="81">
        <v>384758.26960000006</v>
      </c>
      <c r="K81" s="81">
        <v>51155.51</v>
      </c>
      <c r="L81" s="81">
        <v>295690.69999999995</v>
      </c>
      <c r="M81" s="81">
        <v>4700.2195999999967</v>
      </c>
      <c r="N81" s="81">
        <v>33211.839999999997</v>
      </c>
      <c r="O81" s="239">
        <v>0</v>
      </c>
      <c r="P81" s="113">
        <v>0</v>
      </c>
      <c r="Q81" s="113">
        <v>0</v>
      </c>
    </row>
    <row r="82" spans="1:20" s="32" customFormat="1">
      <c r="A82" s="175"/>
      <c r="B82" s="34"/>
      <c r="C82" s="451"/>
      <c r="D82" s="77">
        <v>2020</v>
      </c>
      <c r="E82" s="254">
        <v>5610.01</v>
      </c>
      <c r="F82" s="79">
        <v>10.27</v>
      </c>
      <c r="G82" s="80" t="s">
        <v>56</v>
      </c>
      <c r="H82" s="81">
        <v>57614.8027</v>
      </c>
      <c r="I82" s="81">
        <v>414365.73</v>
      </c>
      <c r="J82" s="81">
        <v>471980.53270000004</v>
      </c>
      <c r="K82" s="81">
        <v>48576.26</v>
      </c>
      <c r="L82" s="81">
        <v>366373.25</v>
      </c>
      <c r="M82" s="81">
        <v>9038.5427</v>
      </c>
      <c r="N82" s="81">
        <v>47992.479999999996</v>
      </c>
      <c r="O82" s="239">
        <v>271442.82</v>
      </c>
      <c r="P82" s="113">
        <v>0</v>
      </c>
      <c r="Q82" s="113">
        <v>0</v>
      </c>
    </row>
    <row r="83" spans="1:20" s="32" customFormat="1">
      <c r="A83" s="175"/>
      <c r="B83" s="34"/>
      <c r="C83" s="451"/>
      <c r="D83" s="77">
        <v>2021</v>
      </c>
      <c r="E83" s="254">
        <v>1810.9259999999997</v>
      </c>
      <c r="F83" s="79">
        <v>10.27</v>
      </c>
      <c r="G83" s="80">
        <v>0</v>
      </c>
      <c r="H83" s="81">
        <v>18598.210020000002</v>
      </c>
      <c r="I83" s="81">
        <v>0</v>
      </c>
      <c r="J83" s="81">
        <v>18263.993410000003</v>
      </c>
      <c r="K83" s="81">
        <v>0</v>
      </c>
      <c r="L83" s="81">
        <v>0</v>
      </c>
      <c r="M83" s="81">
        <v>16978.86723</v>
      </c>
      <c r="N83" s="81">
        <v>0</v>
      </c>
      <c r="O83" s="239">
        <v>0</v>
      </c>
      <c r="P83" s="113">
        <v>0</v>
      </c>
      <c r="Q83" s="113">
        <v>0</v>
      </c>
    </row>
    <row r="84" spans="1:20" s="32" customFormat="1">
      <c r="A84" s="175"/>
      <c r="B84" s="34"/>
      <c r="C84" s="451"/>
      <c r="D84" s="77">
        <v>2022</v>
      </c>
      <c r="E84" s="254">
        <v>1385.5219999999999</v>
      </c>
      <c r="F84" s="79">
        <v>10.27</v>
      </c>
      <c r="G84" s="79">
        <v>0</v>
      </c>
      <c r="H84" s="81">
        <v>14229.310939999999</v>
      </c>
      <c r="I84" s="81">
        <v>0</v>
      </c>
      <c r="J84" s="81">
        <v>11620.41257</v>
      </c>
      <c r="K84" s="81">
        <v>27339.29</v>
      </c>
      <c r="L84" s="81">
        <v>0</v>
      </c>
      <c r="M84" s="81">
        <v>2954.9465299999993</v>
      </c>
      <c r="N84" s="81">
        <v>0</v>
      </c>
      <c r="O84" s="239">
        <v>320534.27</v>
      </c>
      <c r="P84" s="113">
        <v>0</v>
      </c>
      <c r="Q84" s="113">
        <v>0</v>
      </c>
    </row>
    <row r="85" spans="1:20" s="32" customFormat="1">
      <c r="A85" s="175"/>
      <c r="B85" s="34"/>
      <c r="C85" s="451"/>
      <c r="D85" s="335">
        <v>2023</v>
      </c>
      <c r="E85" s="333">
        <v>1423.84</v>
      </c>
      <c r="F85" s="281" t="s">
        <v>69</v>
      </c>
      <c r="G85" s="276">
        <v>0</v>
      </c>
      <c r="H85" s="99">
        <v>3869.22</v>
      </c>
      <c r="I85" s="99">
        <v>0</v>
      </c>
      <c r="J85" s="99">
        <f>H85+I85</f>
        <v>3869.22</v>
      </c>
      <c r="K85" s="99">
        <v>4450.88</v>
      </c>
      <c r="L85" s="99">
        <v>0</v>
      </c>
      <c r="M85" s="99">
        <f>H85-K85</f>
        <v>-581.66000000000031</v>
      </c>
      <c r="N85" s="99">
        <v>0</v>
      </c>
      <c r="O85" s="205">
        <v>199300</v>
      </c>
      <c r="P85" s="126">
        <v>0</v>
      </c>
      <c r="Q85" s="126">
        <v>0</v>
      </c>
    </row>
    <row r="86" spans="1:20" s="32" customFormat="1">
      <c r="A86" s="175"/>
      <c r="B86" s="34"/>
      <c r="C86" s="451"/>
      <c r="D86" s="336">
        <v>2024</v>
      </c>
      <c r="E86" s="325">
        <v>1494.32</v>
      </c>
      <c r="F86" s="274">
        <v>2.1800000000000002</v>
      </c>
      <c r="G86" s="273">
        <v>0</v>
      </c>
      <c r="H86" s="75">
        <f>E86*F86</f>
        <v>3257.6176</v>
      </c>
      <c r="I86" s="75">
        <f>E86*G86</f>
        <v>0</v>
      </c>
      <c r="J86" s="75">
        <f>H86+I86</f>
        <v>3257.6176</v>
      </c>
      <c r="K86" s="75">
        <v>3161.39</v>
      </c>
      <c r="L86" s="75">
        <v>0</v>
      </c>
      <c r="M86" s="75">
        <f>H86-K86</f>
        <v>96.227600000000166</v>
      </c>
      <c r="N86" s="75">
        <v>0</v>
      </c>
      <c r="O86" s="209">
        <v>109412.4</v>
      </c>
      <c r="P86" s="37">
        <v>0</v>
      </c>
      <c r="Q86" s="37">
        <v>0</v>
      </c>
    </row>
    <row r="87" spans="1:20" s="32" customFormat="1" ht="13.5" thickBot="1">
      <c r="A87" s="175"/>
      <c r="B87" s="34"/>
      <c r="C87" s="452"/>
      <c r="D87" s="337">
        <v>2025</v>
      </c>
      <c r="E87" s="334">
        <v>1840.0229999999999</v>
      </c>
      <c r="F87" s="79">
        <v>2.1800000000000002</v>
      </c>
      <c r="G87" s="80">
        <v>0</v>
      </c>
      <c r="H87" s="81">
        <f>E87*F87</f>
        <v>4011.2501400000001</v>
      </c>
      <c r="I87" s="81">
        <v>0</v>
      </c>
      <c r="J87" s="81">
        <f>H87+I87</f>
        <v>4011.2501400000001</v>
      </c>
      <c r="K87" s="322">
        <v>2642.59</v>
      </c>
      <c r="L87" s="81">
        <v>0</v>
      </c>
      <c r="M87" s="81">
        <f>H87-K87</f>
        <v>1368.66014</v>
      </c>
      <c r="N87" s="81">
        <v>0</v>
      </c>
      <c r="O87" s="239">
        <v>0</v>
      </c>
      <c r="P87" s="37">
        <v>0</v>
      </c>
      <c r="Q87" s="37">
        <v>0</v>
      </c>
    </row>
    <row r="88" spans="1:20" s="32" customFormat="1" ht="13.5" thickBot="1">
      <c r="A88" s="175"/>
      <c r="B88" s="34"/>
      <c r="C88" s="318"/>
      <c r="D88" s="337">
        <v>2026</v>
      </c>
      <c r="E88" s="334">
        <v>986.20600000000002</v>
      </c>
      <c r="F88" s="426">
        <v>1.18</v>
      </c>
      <c r="G88" s="409">
        <v>0</v>
      </c>
      <c r="H88" s="410">
        <f>E88*F88</f>
        <v>1163.72308</v>
      </c>
      <c r="I88" s="410">
        <f>E88*G88</f>
        <v>0</v>
      </c>
      <c r="J88" s="410">
        <f>H88+I88</f>
        <v>1163.72308</v>
      </c>
      <c r="K88" s="428">
        <v>0</v>
      </c>
      <c r="L88" s="410">
        <v>0</v>
      </c>
      <c r="M88" s="410">
        <f>H88-K88</f>
        <v>1163.72308</v>
      </c>
      <c r="N88" s="410">
        <v>0</v>
      </c>
      <c r="O88" s="429">
        <v>0</v>
      </c>
      <c r="P88" s="113">
        <v>0</v>
      </c>
      <c r="Q88" s="113">
        <v>0</v>
      </c>
    </row>
    <row r="89" spans="1:20" s="32" customFormat="1" ht="12.75" customHeight="1">
      <c r="A89" s="175"/>
      <c r="B89" s="34"/>
      <c r="C89" s="453" t="s">
        <v>60</v>
      </c>
      <c r="D89" s="82">
        <v>2018</v>
      </c>
      <c r="E89" s="255">
        <v>1888.2400000000002</v>
      </c>
      <c r="F89" s="83">
        <v>9.68</v>
      </c>
      <c r="G89" s="84">
        <v>45</v>
      </c>
      <c r="H89" s="65">
        <v>18278.163199999999</v>
      </c>
      <c r="I89" s="65">
        <v>84970.799999999988</v>
      </c>
      <c r="J89" s="65">
        <v>103248.9632</v>
      </c>
      <c r="K89" s="65">
        <v>17738.219999999998</v>
      </c>
      <c r="L89" s="65">
        <v>82460.699999999983</v>
      </c>
      <c r="M89" s="65">
        <v>539.9431999999988</v>
      </c>
      <c r="N89" s="65">
        <v>2510.1000000000031</v>
      </c>
      <c r="O89" s="83">
        <v>0</v>
      </c>
      <c r="P89" s="122">
        <v>0</v>
      </c>
      <c r="Q89" s="122">
        <v>0</v>
      </c>
    </row>
    <row r="90" spans="1:20" s="32" customFormat="1">
      <c r="A90" s="175"/>
      <c r="B90" s="34"/>
      <c r="C90" s="454"/>
      <c r="D90" s="82">
        <v>2019</v>
      </c>
      <c r="E90" s="255">
        <v>2275.5</v>
      </c>
      <c r="F90" s="83">
        <v>9.68</v>
      </c>
      <c r="G90" s="84">
        <v>57</v>
      </c>
      <c r="H90" s="65">
        <v>22026.84</v>
      </c>
      <c r="I90" s="65">
        <v>129703.5</v>
      </c>
      <c r="J90" s="65">
        <v>151730.34000000003</v>
      </c>
      <c r="K90" s="65">
        <v>16998.080000000002</v>
      </c>
      <c r="L90" s="65">
        <v>99264.960000000006</v>
      </c>
      <c r="M90" s="65">
        <v>5028.7599999999984</v>
      </c>
      <c r="N90" s="65">
        <v>30438.54</v>
      </c>
      <c r="O90" s="83">
        <v>59880</v>
      </c>
      <c r="P90" s="122">
        <v>0</v>
      </c>
      <c r="Q90" s="122">
        <v>0</v>
      </c>
    </row>
    <row r="91" spans="1:20" s="32" customFormat="1">
      <c r="A91" s="175"/>
      <c r="B91" s="34"/>
      <c r="C91" s="454"/>
      <c r="D91" s="82">
        <v>2020</v>
      </c>
      <c r="E91" s="255">
        <v>3702.24</v>
      </c>
      <c r="F91" s="83">
        <v>10.27</v>
      </c>
      <c r="G91" s="84" t="s">
        <v>56</v>
      </c>
      <c r="H91" s="65">
        <v>38022.004799999995</v>
      </c>
      <c r="I91" s="65">
        <v>268111.88</v>
      </c>
      <c r="J91" s="65">
        <v>306133.8848</v>
      </c>
      <c r="K91" s="65">
        <v>40496.639999999999</v>
      </c>
      <c r="L91" s="65">
        <v>280009.28000000003</v>
      </c>
      <c r="M91" s="65">
        <v>-2474.6352000000011</v>
      </c>
      <c r="N91" s="65">
        <v>-11897.399999999996</v>
      </c>
      <c r="O91" s="83">
        <v>322412.95</v>
      </c>
      <c r="P91" s="122">
        <v>0</v>
      </c>
      <c r="Q91" s="122">
        <v>0</v>
      </c>
    </row>
    <row r="92" spans="1:20" s="32" customFormat="1">
      <c r="A92" s="175"/>
      <c r="B92" s="34"/>
      <c r="C92" s="454"/>
      <c r="D92" s="82">
        <v>2021</v>
      </c>
      <c r="E92" s="255">
        <v>4348.24</v>
      </c>
      <c r="F92" s="83">
        <v>10.27</v>
      </c>
      <c r="G92" s="84">
        <v>0</v>
      </c>
      <c r="H92" s="65">
        <v>44656.424800000008</v>
      </c>
      <c r="I92" s="65">
        <v>356555.68</v>
      </c>
      <c r="J92" s="65">
        <v>401212.10480000003</v>
      </c>
      <c r="K92" s="65">
        <v>41587.339999999997</v>
      </c>
      <c r="L92" s="65">
        <v>332050.80999999994</v>
      </c>
      <c r="M92" s="65">
        <v>-2169.4367999999999</v>
      </c>
      <c r="N92" s="65">
        <v>4673.989999999998</v>
      </c>
      <c r="O92" s="83">
        <v>42485.4</v>
      </c>
      <c r="P92" s="122">
        <v>0</v>
      </c>
      <c r="Q92" s="122">
        <v>0</v>
      </c>
      <c r="T92" s="242"/>
    </row>
    <row r="93" spans="1:20" s="32" customFormat="1">
      <c r="A93" s="175"/>
      <c r="B93" s="34"/>
      <c r="C93" s="454"/>
      <c r="D93" s="82">
        <v>2022</v>
      </c>
      <c r="E93" s="255">
        <v>2400.433</v>
      </c>
      <c r="F93" s="83">
        <v>10.27</v>
      </c>
      <c r="G93" s="84">
        <v>0</v>
      </c>
      <c r="H93" s="65">
        <v>24652.446909999999</v>
      </c>
      <c r="I93" s="65">
        <v>0</v>
      </c>
      <c r="J93" s="65">
        <v>0</v>
      </c>
      <c r="K93" s="65">
        <v>26697.46</v>
      </c>
      <c r="L93" s="65">
        <v>24504.880000000001</v>
      </c>
      <c r="M93" s="65">
        <v>-2045.0130900000004</v>
      </c>
      <c r="N93" s="65">
        <v>0</v>
      </c>
      <c r="O93" s="83">
        <v>0</v>
      </c>
      <c r="P93" s="122">
        <v>0</v>
      </c>
      <c r="Q93" s="122">
        <v>0</v>
      </c>
    </row>
    <row r="94" spans="1:20" s="32" customFormat="1">
      <c r="A94" s="175"/>
      <c r="B94" s="34"/>
      <c r="C94" s="454"/>
      <c r="D94" s="89">
        <v>2023</v>
      </c>
      <c r="E94" s="261">
        <v>2815.55</v>
      </c>
      <c r="F94" s="212" t="s">
        <v>69</v>
      </c>
      <c r="G94" s="213">
        <v>0</v>
      </c>
      <c r="H94" s="90">
        <v>6566.73</v>
      </c>
      <c r="I94" s="90">
        <v>0</v>
      </c>
      <c r="J94" s="90">
        <f>H94+I94</f>
        <v>6566.73</v>
      </c>
      <c r="K94" s="90">
        <v>7049.29</v>
      </c>
      <c r="L94" s="90">
        <v>0</v>
      </c>
      <c r="M94" s="90">
        <f>H94-K94</f>
        <v>-482.5600000000004</v>
      </c>
      <c r="N94" s="90">
        <v>0</v>
      </c>
      <c r="O94" s="212">
        <v>326576</v>
      </c>
      <c r="P94" s="124">
        <v>0</v>
      </c>
      <c r="Q94" s="124">
        <v>0</v>
      </c>
    </row>
    <row r="95" spans="1:20" s="32" customFormat="1">
      <c r="A95" s="175"/>
      <c r="B95" s="34"/>
      <c r="C95" s="454"/>
      <c r="D95" s="87">
        <v>2024</v>
      </c>
      <c r="E95" s="264">
        <v>3880.18</v>
      </c>
      <c r="F95" s="214">
        <v>2.1800000000000002</v>
      </c>
      <c r="G95" s="215">
        <v>0</v>
      </c>
      <c r="H95" s="68">
        <f>E95*F95</f>
        <v>8458.7924000000003</v>
      </c>
      <c r="I95" s="68">
        <f>E95*G95</f>
        <v>0</v>
      </c>
      <c r="J95" s="68">
        <f>H95+I95</f>
        <v>8458.7924000000003</v>
      </c>
      <c r="K95" s="68">
        <v>13790.24</v>
      </c>
      <c r="L95" s="68">
        <v>0</v>
      </c>
      <c r="M95" s="68">
        <f>H95-K95</f>
        <v>-5331.4475999999995</v>
      </c>
      <c r="N95" s="68">
        <v>0</v>
      </c>
      <c r="O95" s="214">
        <v>50000</v>
      </c>
      <c r="P95" s="58">
        <v>0</v>
      </c>
      <c r="Q95" s="58">
        <v>0</v>
      </c>
      <c r="T95" s="242"/>
    </row>
    <row r="96" spans="1:20" s="32" customFormat="1" ht="13.5" thickBot="1">
      <c r="A96" s="175"/>
      <c r="B96" s="34"/>
      <c r="C96" s="455"/>
      <c r="D96" s="82">
        <v>2025</v>
      </c>
      <c r="E96" s="293">
        <v>3874.2460000000001</v>
      </c>
      <c r="F96" s="83">
        <v>2.1800000000000002</v>
      </c>
      <c r="G96" s="84">
        <v>0</v>
      </c>
      <c r="H96" s="65">
        <f>E96*F96</f>
        <v>8445.85628</v>
      </c>
      <c r="I96" s="65">
        <v>0</v>
      </c>
      <c r="J96" s="65">
        <f>H96+I96</f>
        <v>8445.85628</v>
      </c>
      <c r="K96" s="323">
        <v>8351.36</v>
      </c>
      <c r="L96" s="65">
        <v>0</v>
      </c>
      <c r="M96" s="65">
        <f>H96-K96</f>
        <v>94.496279999999388</v>
      </c>
      <c r="N96" s="65">
        <v>0</v>
      </c>
      <c r="O96" s="83">
        <v>0</v>
      </c>
      <c r="P96" s="58">
        <v>0</v>
      </c>
      <c r="Q96" s="58">
        <v>0</v>
      </c>
    </row>
    <row r="97" spans="1:17" s="32" customFormat="1" ht="13.5" thickBot="1">
      <c r="A97" s="175"/>
      <c r="B97" s="34"/>
      <c r="C97" s="317"/>
      <c r="D97" s="82">
        <v>2026</v>
      </c>
      <c r="E97" s="293">
        <v>1487.84</v>
      </c>
      <c r="F97" s="434">
        <v>1.18</v>
      </c>
      <c r="G97" s="435">
        <v>0</v>
      </c>
      <c r="H97" s="413">
        <f>E97*F97</f>
        <v>1755.6511999999998</v>
      </c>
      <c r="I97" s="413">
        <f>E97*G97</f>
        <v>0</v>
      </c>
      <c r="J97" s="413">
        <f>H97+I97</f>
        <v>1755.6511999999998</v>
      </c>
      <c r="K97" s="432">
        <v>1918.84</v>
      </c>
      <c r="L97" s="413">
        <v>0</v>
      </c>
      <c r="M97" s="413">
        <f>H97-K97</f>
        <v>-163.18880000000013</v>
      </c>
      <c r="N97" s="413">
        <v>0</v>
      </c>
      <c r="O97" s="434">
        <v>0</v>
      </c>
      <c r="P97" s="122">
        <v>0</v>
      </c>
      <c r="Q97" s="122">
        <v>0</v>
      </c>
    </row>
    <row r="98" spans="1:17" s="32" customFormat="1" ht="12.75" customHeight="1">
      <c r="A98" s="175"/>
      <c r="B98" s="34"/>
      <c r="C98" s="450" t="s">
        <v>61</v>
      </c>
      <c r="D98" s="77">
        <v>2018</v>
      </c>
      <c r="E98" s="267">
        <v>2039.8200000000002</v>
      </c>
      <c r="F98" s="239">
        <v>9.68</v>
      </c>
      <c r="G98" s="268">
        <v>45</v>
      </c>
      <c r="H98" s="81">
        <v>19745.457600000002</v>
      </c>
      <c r="I98" s="81">
        <v>91791.89999999998</v>
      </c>
      <c r="J98" s="81">
        <v>111537.35760000002</v>
      </c>
      <c r="K98" s="81">
        <v>0</v>
      </c>
      <c r="L98" s="81">
        <v>0</v>
      </c>
      <c r="M98" s="81">
        <v>19745.457600000002</v>
      </c>
      <c r="N98" s="81">
        <v>91791.89999999998</v>
      </c>
      <c r="O98" s="239">
        <v>0</v>
      </c>
      <c r="P98" s="113">
        <v>0</v>
      </c>
      <c r="Q98" s="113">
        <v>0</v>
      </c>
    </row>
    <row r="99" spans="1:17" s="32" customFormat="1">
      <c r="A99" s="175"/>
      <c r="B99" s="34"/>
      <c r="C99" s="451"/>
      <c r="D99" s="77">
        <v>2019</v>
      </c>
      <c r="E99" s="267">
        <v>2393.42</v>
      </c>
      <c r="F99" s="239">
        <v>9.68</v>
      </c>
      <c r="G99" s="268">
        <v>57</v>
      </c>
      <c r="H99" s="81">
        <v>23168.3056</v>
      </c>
      <c r="I99" s="81">
        <v>136424.94</v>
      </c>
      <c r="J99" s="81">
        <v>159593.24559999999</v>
      </c>
      <c r="K99" s="81">
        <v>0</v>
      </c>
      <c r="L99" s="81">
        <v>0</v>
      </c>
      <c r="M99" s="81">
        <v>23168.3056</v>
      </c>
      <c r="N99" s="81">
        <v>136424.94</v>
      </c>
      <c r="O99" s="239">
        <v>0</v>
      </c>
      <c r="P99" s="113">
        <v>0</v>
      </c>
      <c r="Q99" s="113">
        <v>0</v>
      </c>
    </row>
    <row r="100" spans="1:17" s="32" customFormat="1">
      <c r="A100" s="175"/>
      <c r="B100" s="34"/>
      <c r="C100" s="451"/>
      <c r="D100" s="77">
        <v>2020</v>
      </c>
      <c r="E100" s="267">
        <v>4871.2699999999995</v>
      </c>
      <c r="F100" s="239">
        <v>10.27</v>
      </c>
      <c r="G100" s="268" t="s">
        <v>56</v>
      </c>
      <c r="H100" s="81">
        <v>50027.942900000002</v>
      </c>
      <c r="I100" s="81">
        <v>353901.63</v>
      </c>
      <c r="J100" s="81">
        <v>403929.57290000003</v>
      </c>
      <c r="K100" s="81">
        <v>0</v>
      </c>
      <c r="L100" s="81">
        <v>0</v>
      </c>
      <c r="M100" s="81">
        <v>50027.942900000002</v>
      </c>
      <c r="N100" s="81">
        <v>353901.63</v>
      </c>
      <c r="O100" s="239">
        <v>0</v>
      </c>
      <c r="P100" s="113">
        <v>0</v>
      </c>
      <c r="Q100" s="113">
        <v>0</v>
      </c>
    </row>
    <row r="101" spans="1:17" s="32" customFormat="1">
      <c r="A101" s="175"/>
      <c r="B101" s="34"/>
      <c r="C101" s="451"/>
      <c r="D101" s="77">
        <v>2021</v>
      </c>
      <c r="E101" s="267">
        <v>2869.7350000000001</v>
      </c>
      <c r="F101" s="239">
        <v>10.27</v>
      </c>
      <c r="G101" s="268">
        <v>0</v>
      </c>
      <c r="H101" s="81">
        <v>29472.171069999997</v>
      </c>
      <c r="I101" s="81">
        <v>0</v>
      </c>
      <c r="J101" s="81">
        <v>29472.171069999997</v>
      </c>
      <c r="K101" s="81">
        <v>0</v>
      </c>
      <c r="L101" s="81">
        <v>147089.48000000001</v>
      </c>
      <c r="M101" s="81">
        <v>29472.171069999997</v>
      </c>
      <c r="N101" s="81">
        <v>-147089.48000000001</v>
      </c>
      <c r="O101" s="239">
        <v>0</v>
      </c>
      <c r="P101" s="113">
        <v>0</v>
      </c>
      <c r="Q101" s="113">
        <v>0</v>
      </c>
    </row>
    <row r="102" spans="1:17" s="32" customFormat="1">
      <c r="A102" s="175"/>
      <c r="B102" s="34"/>
      <c r="C102" s="451"/>
      <c r="D102" s="77">
        <v>2022</v>
      </c>
      <c r="E102" s="267">
        <v>4915.5439999999999</v>
      </c>
      <c r="F102" s="239">
        <v>10.27</v>
      </c>
      <c r="G102" s="268">
        <v>0</v>
      </c>
      <c r="H102" s="81">
        <v>50482.636879999991</v>
      </c>
      <c r="I102" s="81">
        <v>466976.67999999988</v>
      </c>
      <c r="J102" s="81">
        <v>517459.31688</v>
      </c>
      <c r="K102" s="81">
        <v>0</v>
      </c>
      <c r="L102" s="81">
        <v>124821.66</v>
      </c>
      <c r="M102" s="81">
        <v>3158.27</v>
      </c>
      <c r="N102" s="81">
        <v>0</v>
      </c>
      <c r="O102" s="239">
        <v>271911.14</v>
      </c>
      <c r="P102" s="113">
        <v>0</v>
      </c>
      <c r="Q102" s="113">
        <v>0</v>
      </c>
    </row>
    <row r="103" spans="1:17" s="32" customFormat="1" ht="13.5" thickBot="1">
      <c r="A103" s="175"/>
      <c r="B103" s="34"/>
      <c r="C103" s="451"/>
      <c r="D103" s="91">
        <v>2023</v>
      </c>
      <c r="E103" s="338">
        <v>2835.26</v>
      </c>
      <c r="F103" s="205" t="s">
        <v>69</v>
      </c>
      <c r="G103" s="329">
        <v>95</v>
      </c>
      <c r="H103" s="99">
        <v>7483.22</v>
      </c>
      <c r="I103" s="99">
        <f t="shared" ref="I103:I108" si="5">E103*G103</f>
        <v>269349.7</v>
      </c>
      <c r="J103" s="99">
        <f t="shared" ref="J103:J112" si="6">H103+I103</f>
        <v>276832.92</v>
      </c>
      <c r="K103" s="99">
        <v>0</v>
      </c>
      <c r="L103" s="99">
        <v>466977</v>
      </c>
      <c r="M103" s="99">
        <f t="shared" ref="M103:M112" si="7">H103-K103</f>
        <v>7483.22</v>
      </c>
      <c r="N103" s="99">
        <v>-466977</v>
      </c>
      <c r="O103" s="205">
        <v>407471.23</v>
      </c>
      <c r="P103" s="38">
        <v>0</v>
      </c>
      <c r="Q103" s="38">
        <v>0</v>
      </c>
    </row>
    <row r="104" spans="1:17" s="32" customFormat="1">
      <c r="A104" s="175"/>
      <c r="B104" s="34"/>
      <c r="C104" s="196"/>
      <c r="D104" s="91">
        <v>2024</v>
      </c>
      <c r="E104" s="338">
        <v>852.88</v>
      </c>
      <c r="F104" s="205">
        <v>2.1800000000000002</v>
      </c>
      <c r="G104" s="329">
        <v>95</v>
      </c>
      <c r="H104" s="99">
        <f t="shared" ref="H104:H111" si="8">E104*F104</f>
        <v>1859.2784000000001</v>
      </c>
      <c r="I104" s="99">
        <f t="shared" si="5"/>
        <v>81023.600000000006</v>
      </c>
      <c r="J104" s="99">
        <f>H104+I104</f>
        <v>82882.878400000001</v>
      </c>
      <c r="K104" s="99">
        <v>0</v>
      </c>
      <c r="L104" s="99">
        <v>0</v>
      </c>
      <c r="M104" s="99">
        <f>H104-K104</f>
        <v>1859.2784000000001</v>
      </c>
      <c r="N104" s="99">
        <v>0</v>
      </c>
      <c r="O104" s="205">
        <v>55086.12</v>
      </c>
      <c r="P104" s="125">
        <v>0</v>
      </c>
      <c r="Q104" s="125">
        <v>0</v>
      </c>
    </row>
    <row r="105" spans="1:17" s="32" customFormat="1">
      <c r="A105" s="175"/>
      <c r="B105" s="34"/>
      <c r="C105" s="231"/>
      <c r="D105" s="97">
        <v>2025</v>
      </c>
      <c r="E105" s="339">
        <v>1221.32</v>
      </c>
      <c r="F105" s="209">
        <v>2.1800000000000002</v>
      </c>
      <c r="G105" s="94">
        <v>95</v>
      </c>
      <c r="H105" s="75">
        <f>E105*F105</f>
        <v>2662.4776000000002</v>
      </c>
      <c r="I105" s="75">
        <f t="shared" si="5"/>
        <v>116025.4</v>
      </c>
      <c r="J105" s="75">
        <f>H105+I105</f>
        <v>118687.87759999999</v>
      </c>
      <c r="K105" s="75">
        <v>0</v>
      </c>
      <c r="L105" s="75">
        <v>0</v>
      </c>
      <c r="M105" s="75">
        <f>H105-K105</f>
        <v>2662.4776000000002</v>
      </c>
      <c r="N105" s="75">
        <f>I105-L105</f>
        <v>116025.4</v>
      </c>
      <c r="O105" s="209">
        <v>0</v>
      </c>
      <c r="P105" s="37">
        <v>0</v>
      </c>
      <c r="Q105" s="37">
        <v>0</v>
      </c>
    </row>
    <row r="106" spans="1:17" s="32" customFormat="1" ht="13.5" thickBot="1">
      <c r="A106" s="175"/>
      <c r="B106" s="34"/>
      <c r="C106" s="318"/>
      <c r="D106" s="97">
        <v>2026</v>
      </c>
      <c r="E106" s="339">
        <v>565.20000000000005</v>
      </c>
      <c r="F106" s="445">
        <v>1.18</v>
      </c>
      <c r="G106" s="446">
        <v>0</v>
      </c>
      <c r="H106" s="447">
        <f>E106*F106</f>
        <v>666.93600000000004</v>
      </c>
      <c r="I106" s="447">
        <f t="shared" si="5"/>
        <v>0</v>
      </c>
      <c r="J106" s="447">
        <f>H106+I106</f>
        <v>666.93600000000004</v>
      </c>
      <c r="K106" s="447">
        <v>0</v>
      </c>
      <c r="L106" s="447">
        <v>0</v>
      </c>
      <c r="M106" s="447">
        <f>H106-K106</f>
        <v>666.93600000000004</v>
      </c>
      <c r="N106" s="447">
        <v>0</v>
      </c>
      <c r="O106" s="445">
        <v>0</v>
      </c>
      <c r="P106" s="37">
        <v>0</v>
      </c>
      <c r="Q106" s="37">
        <v>0</v>
      </c>
    </row>
    <row r="107" spans="1:17" s="32" customFormat="1" ht="12.75" customHeight="1">
      <c r="A107" s="175"/>
      <c r="B107" s="34"/>
      <c r="C107" s="453" t="s">
        <v>62</v>
      </c>
      <c r="D107" s="86">
        <v>2018</v>
      </c>
      <c r="E107" s="289">
        <v>11594.92</v>
      </c>
      <c r="F107" s="270">
        <v>9.68</v>
      </c>
      <c r="G107" s="271">
        <v>45</v>
      </c>
      <c r="H107" s="88">
        <f t="shared" si="8"/>
        <v>112238.8256</v>
      </c>
      <c r="I107" s="88">
        <f t="shared" si="5"/>
        <v>521771.4</v>
      </c>
      <c r="J107" s="88">
        <f t="shared" si="6"/>
        <v>634010.22560000001</v>
      </c>
      <c r="K107" s="88">
        <v>84661.22</v>
      </c>
      <c r="L107" s="88">
        <v>403506.3</v>
      </c>
      <c r="M107" s="88">
        <f t="shared" si="7"/>
        <v>27577.605599999995</v>
      </c>
      <c r="N107" s="88">
        <f>I107-L107</f>
        <v>118265.10000000003</v>
      </c>
      <c r="O107" s="437">
        <v>0</v>
      </c>
      <c r="P107" s="123">
        <v>0</v>
      </c>
      <c r="Q107" s="123">
        <v>0</v>
      </c>
    </row>
    <row r="108" spans="1:17" s="32" customFormat="1">
      <c r="A108" s="175"/>
      <c r="B108" s="34"/>
      <c r="C108" s="454"/>
      <c r="D108" s="89">
        <v>2019</v>
      </c>
      <c r="E108" s="290">
        <v>9697.06</v>
      </c>
      <c r="F108" s="262">
        <v>9.68</v>
      </c>
      <c r="G108" s="263">
        <v>57</v>
      </c>
      <c r="H108" s="90">
        <f t="shared" si="8"/>
        <v>93867.540799999988</v>
      </c>
      <c r="I108" s="90">
        <f t="shared" si="5"/>
        <v>552732.41999999993</v>
      </c>
      <c r="J108" s="90">
        <f t="shared" si="6"/>
        <v>646599.96079999988</v>
      </c>
      <c r="K108" s="90">
        <v>83697.52</v>
      </c>
      <c r="L108" s="90">
        <v>475872.22</v>
      </c>
      <c r="M108" s="90">
        <f t="shared" si="7"/>
        <v>10170.020799999984</v>
      </c>
      <c r="N108" s="90">
        <f>I108-L108</f>
        <v>76860.199999999953</v>
      </c>
      <c r="O108" s="212">
        <v>0</v>
      </c>
      <c r="P108" s="124">
        <v>0</v>
      </c>
      <c r="Q108" s="124">
        <v>0</v>
      </c>
    </row>
    <row r="109" spans="1:17" s="32" customFormat="1">
      <c r="A109" s="175"/>
      <c r="B109" s="34"/>
      <c r="C109" s="454"/>
      <c r="D109" s="89">
        <v>2020</v>
      </c>
      <c r="E109" s="290">
        <v>3247.04</v>
      </c>
      <c r="F109" s="262">
        <v>10.27</v>
      </c>
      <c r="G109" s="263" t="s">
        <v>56</v>
      </c>
      <c r="H109" s="90">
        <f t="shared" si="8"/>
        <v>33347.1008</v>
      </c>
      <c r="I109" s="90">
        <v>244509.84</v>
      </c>
      <c r="J109" s="90">
        <f t="shared" si="6"/>
        <v>277856.94079999998</v>
      </c>
      <c r="K109" s="90">
        <v>11831.92</v>
      </c>
      <c r="L109" s="90">
        <v>88633.22</v>
      </c>
      <c r="M109" s="90">
        <f t="shared" si="7"/>
        <v>21515.180800000002</v>
      </c>
      <c r="N109" s="90">
        <f>I109-L109</f>
        <v>155876.62</v>
      </c>
      <c r="O109" s="212">
        <v>77418.679999999993</v>
      </c>
      <c r="P109" s="124">
        <v>0</v>
      </c>
      <c r="Q109" s="124">
        <v>0</v>
      </c>
    </row>
    <row r="110" spans="1:17" s="32" customFormat="1">
      <c r="A110" s="175"/>
      <c r="B110" s="34"/>
      <c r="C110" s="454"/>
      <c r="D110" s="89">
        <v>2021</v>
      </c>
      <c r="E110" s="290">
        <v>2735.73</v>
      </c>
      <c r="F110" s="262">
        <v>10.27</v>
      </c>
      <c r="G110" s="263">
        <v>82</v>
      </c>
      <c r="H110" s="90">
        <f t="shared" si="8"/>
        <v>28095.947099999998</v>
      </c>
      <c r="I110" s="90">
        <f>E110*G110</f>
        <v>224329.86000000002</v>
      </c>
      <c r="J110" s="90">
        <f t="shared" si="6"/>
        <v>252425.80710000001</v>
      </c>
      <c r="K110" s="90">
        <v>76456.89</v>
      </c>
      <c r="L110" s="90">
        <v>460691.1</v>
      </c>
      <c r="M110" s="90">
        <f t="shared" si="7"/>
        <v>-48360.942900000002</v>
      </c>
      <c r="N110" s="90">
        <f>I110-M110</f>
        <v>272690.80290000001</v>
      </c>
      <c r="O110" s="212">
        <v>0</v>
      </c>
      <c r="P110" s="124">
        <v>0</v>
      </c>
      <c r="Q110" s="124">
        <v>0</v>
      </c>
    </row>
    <row r="111" spans="1:17" s="32" customFormat="1">
      <c r="A111" s="175"/>
      <c r="B111" s="34"/>
      <c r="C111" s="454"/>
      <c r="D111" s="89">
        <v>2022</v>
      </c>
      <c r="E111" s="290">
        <v>2815.22</v>
      </c>
      <c r="F111" s="262">
        <v>10.27</v>
      </c>
      <c r="G111" s="263">
        <v>95</v>
      </c>
      <c r="H111" s="90">
        <f t="shared" si="8"/>
        <v>28912.309399999998</v>
      </c>
      <c r="I111" s="90">
        <f>E111*G111</f>
        <v>267445.89999999997</v>
      </c>
      <c r="J111" s="90">
        <f t="shared" si="6"/>
        <v>296358.20939999993</v>
      </c>
      <c r="K111" s="90">
        <v>39232.83</v>
      </c>
      <c r="L111" s="90">
        <v>303886.2</v>
      </c>
      <c r="M111" s="90">
        <f t="shared" si="7"/>
        <v>-10320.520600000003</v>
      </c>
      <c r="N111" s="90">
        <f>I111-L111</f>
        <v>-36440.300000000047</v>
      </c>
      <c r="O111" s="212">
        <v>0</v>
      </c>
      <c r="P111" s="124">
        <v>0</v>
      </c>
      <c r="Q111" s="124">
        <v>0</v>
      </c>
    </row>
    <row r="112" spans="1:17" s="32" customFormat="1" ht="13.5" thickBot="1">
      <c r="A112" s="175"/>
      <c r="B112" s="35"/>
      <c r="C112" s="454"/>
      <c r="D112" s="89">
        <v>2023</v>
      </c>
      <c r="E112" s="291">
        <v>1710.18</v>
      </c>
      <c r="F112" s="262" t="s">
        <v>69</v>
      </c>
      <c r="G112" s="263">
        <v>95</v>
      </c>
      <c r="H112" s="90">
        <v>3998.12</v>
      </c>
      <c r="I112" s="90">
        <v>162467.1</v>
      </c>
      <c r="J112" s="90">
        <f t="shared" si="6"/>
        <v>166465.22</v>
      </c>
      <c r="K112" s="90">
        <v>32113.45</v>
      </c>
      <c r="L112" s="90">
        <v>70023.13</v>
      </c>
      <c r="M112" s="90">
        <f t="shared" si="7"/>
        <v>-28115.33</v>
      </c>
      <c r="N112" s="90">
        <f>I112-L112</f>
        <v>92443.97</v>
      </c>
      <c r="O112" s="212">
        <v>0</v>
      </c>
      <c r="P112" s="124">
        <v>0</v>
      </c>
      <c r="Q112" s="124">
        <v>0</v>
      </c>
    </row>
    <row r="113" spans="1:17" s="32" customFormat="1">
      <c r="A113" s="175"/>
      <c r="B113" s="34"/>
      <c r="C113" s="454"/>
      <c r="D113" s="87">
        <v>2024</v>
      </c>
      <c r="E113" s="264">
        <v>1451.58</v>
      </c>
      <c r="F113" s="265">
        <v>2.1800000000000002</v>
      </c>
      <c r="G113" s="266">
        <v>95</v>
      </c>
      <c r="H113" s="68">
        <f>E113*F113</f>
        <v>3164.4443999999999</v>
      </c>
      <c r="I113" s="68">
        <f>E113*G113</f>
        <v>137900.1</v>
      </c>
      <c r="J113" s="68">
        <f>H113+I113</f>
        <v>141064.54440000001</v>
      </c>
      <c r="K113" s="68">
        <v>1511.03</v>
      </c>
      <c r="L113" s="68">
        <v>140727.35</v>
      </c>
      <c r="M113" s="68">
        <f>H113-K113</f>
        <v>1653.4143999999999</v>
      </c>
      <c r="N113" s="68">
        <f>I113-L113</f>
        <v>-2827.25</v>
      </c>
      <c r="O113" s="214">
        <v>0</v>
      </c>
      <c r="P113" s="58">
        <v>0</v>
      </c>
      <c r="Q113" s="58">
        <v>0</v>
      </c>
    </row>
    <row r="114" spans="1:17" s="32" customFormat="1">
      <c r="A114" s="175"/>
      <c r="B114" s="34"/>
      <c r="C114" s="454"/>
      <c r="D114" s="87">
        <v>2025</v>
      </c>
      <c r="E114" s="264">
        <v>1388.32</v>
      </c>
      <c r="F114" s="265">
        <v>2.1800000000000002</v>
      </c>
      <c r="G114" s="266">
        <v>95</v>
      </c>
      <c r="H114" s="68">
        <f>E114*F114</f>
        <v>3026.5376000000001</v>
      </c>
      <c r="I114" s="65">
        <f>E114*G114</f>
        <v>131890.4</v>
      </c>
      <c r="J114" s="65">
        <f>H114+I114</f>
        <v>134916.9376</v>
      </c>
      <c r="K114" s="323">
        <v>2232.38</v>
      </c>
      <c r="L114" s="323">
        <v>126015.88</v>
      </c>
      <c r="M114" s="65">
        <f>H114-K114</f>
        <v>794.1576</v>
      </c>
      <c r="N114" s="65">
        <f>I114-L114</f>
        <v>5874.5199999999895</v>
      </c>
      <c r="O114" s="83">
        <v>0</v>
      </c>
      <c r="P114" s="122">
        <v>0</v>
      </c>
      <c r="Q114" s="58">
        <v>0</v>
      </c>
    </row>
    <row r="115" spans="1:17" s="32" customFormat="1" ht="13.5" thickBot="1">
      <c r="A115" s="175"/>
      <c r="B115" s="34"/>
      <c r="C115" s="455"/>
      <c r="D115" s="87">
        <v>2026</v>
      </c>
      <c r="E115" s="264">
        <v>687.28</v>
      </c>
      <c r="F115" s="416">
        <v>1.18</v>
      </c>
      <c r="G115" s="417">
        <v>48.57</v>
      </c>
      <c r="H115" s="418">
        <f>E115*F115</f>
        <v>810.99039999999991</v>
      </c>
      <c r="I115" s="418">
        <f>E115*G115</f>
        <v>33381.189599999998</v>
      </c>
      <c r="J115" s="418">
        <f>H115+I115</f>
        <v>34192.18</v>
      </c>
      <c r="K115" s="425">
        <v>2454.16</v>
      </c>
      <c r="L115" s="425">
        <v>32546.52</v>
      </c>
      <c r="M115" s="418">
        <f>H115-K115</f>
        <v>-1643.1695999999999</v>
      </c>
      <c r="N115" s="418">
        <f>I115-L115</f>
        <v>834.66959999999744</v>
      </c>
      <c r="O115" s="438">
        <v>0</v>
      </c>
      <c r="P115" s="58">
        <v>0</v>
      </c>
      <c r="Q115" s="58">
        <v>0</v>
      </c>
    </row>
    <row r="116" spans="1:17" s="32" customFormat="1" ht="12.75" customHeight="1">
      <c r="A116" s="175"/>
      <c r="B116" s="555" t="s">
        <v>44</v>
      </c>
      <c r="C116" s="450" t="s">
        <v>70</v>
      </c>
      <c r="D116" s="216">
        <v>2011</v>
      </c>
      <c r="E116" s="217">
        <v>0</v>
      </c>
      <c r="F116" s="272">
        <v>7.11</v>
      </c>
      <c r="G116" s="80">
        <v>0</v>
      </c>
      <c r="H116" s="81">
        <v>0</v>
      </c>
      <c r="I116" s="81">
        <v>0</v>
      </c>
      <c r="J116" s="81">
        <v>0</v>
      </c>
      <c r="K116" s="81">
        <v>0</v>
      </c>
      <c r="L116" s="81">
        <v>0</v>
      </c>
      <c r="M116" s="81">
        <v>0</v>
      </c>
      <c r="N116" s="81">
        <v>0</v>
      </c>
      <c r="O116" s="239">
        <v>0</v>
      </c>
      <c r="P116" s="113">
        <v>0</v>
      </c>
      <c r="Q116" s="125">
        <v>0</v>
      </c>
    </row>
    <row r="117" spans="1:17" s="32" customFormat="1" ht="18.75" customHeight="1">
      <c r="A117" s="175"/>
      <c r="B117" s="547"/>
      <c r="C117" s="451"/>
      <c r="D117" s="93">
        <v>2012</v>
      </c>
      <c r="E117" s="92">
        <v>0</v>
      </c>
      <c r="F117" s="272"/>
      <c r="G117" s="273">
        <v>0</v>
      </c>
      <c r="H117" s="75">
        <v>0</v>
      </c>
      <c r="I117" s="75">
        <v>0</v>
      </c>
      <c r="J117" s="75">
        <v>0</v>
      </c>
      <c r="K117" s="75">
        <v>0</v>
      </c>
      <c r="L117" s="75">
        <v>0</v>
      </c>
      <c r="M117" s="75">
        <v>0</v>
      </c>
      <c r="N117" s="75">
        <v>0</v>
      </c>
      <c r="O117" s="209">
        <v>0</v>
      </c>
      <c r="P117" s="37">
        <v>0</v>
      </c>
      <c r="Q117" s="37">
        <v>0</v>
      </c>
    </row>
    <row r="118" spans="1:17" s="32" customFormat="1">
      <c r="A118" s="175"/>
      <c r="B118" s="547"/>
      <c r="C118" s="451"/>
      <c r="D118" s="93">
        <v>2013</v>
      </c>
      <c r="E118" s="92">
        <v>0</v>
      </c>
      <c r="F118" s="272"/>
      <c r="G118" s="274">
        <v>0</v>
      </c>
      <c r="H118" s="94">
        <v>0</v>
      </c>
      <c r="I118" s="75">
        <v>0</v>
      </c>
      <c r="J118" s="75">
        <v>0</v>
      </c>
      <c r="K118" s="75">
        <v>0</v>
      </c>
      <c r="L118" s="75">
        <v>0</v>
      </c>
      <c r="M118" s="75">
        <v>0</v>
      </c>
      <c r="N118" s="75">
        <v>0</v>
      </c>
      <c r="O118" s="209">
        <v>0</v>
      </c>
      <c r="P118" s="37">
        <v>0</v>
      </c>
      <c r="Q118" s="37">
        <v>0</v>
      </c>
    </row>
    <row r="119" spans="1:17" s="32" customFormat="1">
      <c r="A119" s="175"/>
      <c r="B119" s="547"/>
      <c r="C119" s="451"/>
      <c r="D119" s="93">
        <v>2014</v>
      </c>
      <c r="E119" s="92">
        <v>0</v>
      </c>
      <c r="F119" s="272"/>
      <c r="G119" s="274">
        <v>0</v>
      </c>
      <c r="H119" s="94">
        <v>0</v>
      </c>
      <c r="I119" s="75">
        <v>0</v>
      </c>
      <c r="J119" s="75">
        <v>0</v>
      </c>
      <c r="K119" s="75">
        <v>0</v>
      </c>
      <c r="L119" s="75">
        <v>0</v>
      </c>
      <c r="M119" s="75">
        <v>0</v>
      </c>
      <c r="N119" s="75">
        <v>0</v>
      </c>
      <c r="O119" s="209">
        <v>0</v>
      </c>
      <c r="P119" s="37">
        <v>0</v>
      </c>
      <c r="Q119" s="37">
        <v>0</v>
      </c>
    </row>
    <row r="120" spans="1:17" s="32" customFormat="1">
      <c r="A120" s="175"/>
      <c r="B120" s="547"/>
      <c r="C120" s="451"/>
      <c r="D120" s="93">
        <v>2015</v>
      </c>
      <c r="E120" s="92">
        <v>0</v>
      </c>
      <c r="F120" s="272"/>
      <c r="G120" s="274">
        <v>0</v>
      </c>
      <c r="H120" s="94">
        <v>0</v>
      </c>
      <c r="I120" s="75">
        <v>0</v>
      </c>
      <c r="J120" s="75">
        <v>0</v>
      </c>
      <c r="K120" s="75">
        <v>0</v>
      </c>
      <c r="L120" s="75">
        <v>0</v>
      </c>
      <c r="M120" s="75">
        <v>0</v>
      </c>
      <c r="N120" s="75">
        <v>0</v>
      </c>
      <c r="O120" s="209">
        <v>0</v>
      </c>
      <c r="P120" s="37">
        <v>0</v>
      </c>
      <c r="Q120" s="37">
        <v>0</v>
      </c>
    </row>
    <row r="121" spans="1:17" s="32" customFormat="1">
      <c r="A121" s="175"/>
      <c r="B121" s="547"/>
      <c r="C121" s="451"/>
      <c r="D121" s="93">
        <v>2016</v>
      </c>
      <c r="E121" s="92">
        <v>7486.32</v>
      </c>
      <c r="F121" s="272"/>
      <c r="G121" s="274">
        <v>36</v>
      </c>
      <c r="H121" s="94">
        <v>53227.735200000003</v>
      </c>
      <c r="I121" s="75">
        <v>269507.52</v>
      </c>
      <c r="J121" s="75">
        <v>54647.035200000006</v>
      </c>
      <c r="K121" s="75">
        <v>50202.74</v>
      </c>
      <c r="L121" s="75">
        <v>259842.96</v>
      </c>
      <c r="M121" s="75">
        <v>3024.9952000000048</v>
      </c>
      <c r="N121" s="75">
        <v>9664.5600000000268</v>
      </c>
      <c r="O121" s="209">
        <v>0</v>
      </c>
      <c r="P121" s="37">
        <v>0</v>
      </c>
      <c r="Q121" s="37">
        <v>0</v>
      </c>
    </row>
    <row r="122" spans="1:17" s="32" customFormat="1">
      <c r="A122" s="175"/>
      <c r="B122" s="547"/>
      <c r="C122" s="451"/>
      <c r="D122" s="73">
        <v>2017</v>
      </c>
      <c r="E122" s="92">
        <v>8212.6200000000008</v>
      </c>
      <c r="F122" s="272"/>
      <c r="G122" s="274">
        <v>40</v>
      </c>
      <c r="H122" s="94">
        <v>58391.728200000005</v>
      </c>
      <c r="I122" s="75">
        <v>328504.80000000005</v>
      </c>
      <c r="J122" s="75">
        <v>386896.52820000006</v>
      </c>
      <c r="K122" s="75">
        <v>60789.35</v>
      </c>
      <c r="L122" s="75">
        <v>334927.2</v>
      </c>
      <c r="M122" s="75">
        <v>-2397.6217999999935</v>
      </c>
      <c r="N122" s="75">
        <v>-6422.3999999999651</v>
      </c>
      <c r="O122" s="209">
        <v>0</v>
      </c>
      <c r="P122" s="37">
        <v>0</v>
      </c>
      <c r="Q122" s="37">
        <v>0</v>
      </c>
    </row>
    <row r="123" spans="1:17" s="32" customFormat="1">
      <c r="A123" s="175"/>
      <c r="B123" s="547"/>
      <c r="C123" s="451"/>
      <c r="D123" s="73">
        <v>2018</v>
      </c>
      <c r="E123" s="92">
        <v>6277.4</v>
      </c>
      <c r="F123" s="272"/>
      <c r="G123" s="274">
        <v>45</v>
      </c>
      <c r="H123" s="94">
        <v>44632.313999999998</v>
      </c>
      <c r="I123" s="75">
        <v>282483</v>
      </c>
      <c r="J123" s="75">
        <v>327115.31400000001</v>
      </c>
      <c r="K123" s="75">
        <v>42954.63</v>
      </c>
      <c r="L123" s="75">
        <v>287822.27</v>
      </c>
      <c r="M123" s="75">
        <v>1677.6840000000011</v>
      </c>
      <c r="N123" s="75">
        <v>-5339.2700000000186</v>
      </c>
      <c r="O123" s="209">
        <v>0</v>
      </c>
      <c r="P123" s="37">
        <v>0</v>
      </c>
      <c r="Q123" s="37">
        <v>0</v>
      </c>
    </row>
    <row r="124" spans="1:17" s="32" customFormat="1">
      <c r="A124" s="175"/>
      <c r="B124" s="547"/>
      <c r="C124" s="451"/>
      <c r="D124" s="73">
        <v>2019</v>
      </c>
      <c r="E124" s="92">
        <v>5967.04</v>
      </c>
      <c r="F124" s="272"/>
      <c r="G124" s="273">
        <v>57</v>
      </c>
      <c r="H124" s="75">
        <v>42425.654399999999</v>
      </c>
      <c r="I124" s="75">
        <v>340121.27999999997</v>
      </c>
      <c r="J124" s="75">
        <v>382546.93439999997</v>
      </c>
      <c r="K124" s="75">
        <v>39133.31</v>
      </c>
      <c r="L124" s="75">
        <v>313726.90000000002</v>
      </c>
      <c r="M124" s="75">
        <v>3292.3444000000018</v>
      </c>
      <c r="N124" s="75">
        <v>26394.379999999946</v>
      </c>
      <c r="O124" s="209">
        <v>8001.6</v>
      </c>
      <c r="P124" s="37">
        <v>0</v>
      </c>
      <c r="Q124" s="37">
        <v>0</v>
      </c>
    </row>
    <row r="125" spans="1:17" s="32" customFormat="1">
      <c r="A125" s="175"/>
      <c r="B125" s="547"/>
      <c r="C125" s="451"/>
      <c r="D125" s="73" t="s">
        <v>51</v>
      </c>
      <c r="E125" s="92">
        <v>1222.78</v>
      </c>
      <c r="F125" s="272"/>
      <c r="G125" s="273">
        <v>95</v>
      </c>
      <c r="H125" s="75">
        <v>8693.9699999999993</v>
      </c>
      <c r="I125" s="75">
        <v>116164.1</v>
      </c>
      <c r="J125" s="75">
        <v>124858.07</v>
      </c>
      <c r="K125" s="75">
        <v>4803.8</v>
      </c>
      <c r="L125" s="75">
        <v>58941.04</v>
      </c>
      <c r="M125" s="75">
        <v>3890.1699999999992</v>
      </c>
      <c r="N125" s="75">
        <v>57223.060000000005</v>
      </c>
      <c r="O125" s="209">
        <v>0</v>
      </c>
      <c r="P125" s="37">
        <v>0</v>
      </c>
      <c r="Q125" s="37">
        <v>0</v>
      </c>
    </row>
    <row r="126" spans="1:17" s="32" customFormat="1">
      <c r="A126" s="175"/>
      <c r="B126" s="547"/>
      <c r="C126" s="451"/>
      <c r="D126" s="95" t="s">
        <v>52</v>
      </c>
      <c r="E126" s="92">
        <v>5569.96</v>
      </c>
      <c r="F126" s="272"/>
      <c r="G126" s="273">
        <v>0</v>
      </c>
      <c r="H126" s="75">
        <v>0</v>
      </c>
      <c r="I126" s="75">
        <v>0</v>
      </c>
      <c r="J126" s="75">
        <v>0</v>
      </c>
      <c r="K126" s="75">
        <v>0</v>
      </c>
      <c r="L126" s="75">
        <v>0</v>
      </c>
      <c r="M126" s="75">
        <v>0</v>
      </c>
      <c r="N126" s="75">
        <v>0</v>
      </c>
      <c r="O126" s="209">
        <v>319501.28000000003</v>
      </c>
      <c r="P126" s="37">
        <v>0</v>
      </c>
      <c r="Q126" s="37">
        <v>0</v>
      </c>
    </row>
    <row r="127" spans="1:17" s="32" customFormat="1">
      <c r="A127" s="175"/>
      <c r="B127" s="547"/>
      <c r="C127" s="451"/>
      <c r="D127" s="458">
        <v>2021</v>
      </c>
      <c r="E127" s="92">
        <v>6239.62</v>
      </c>
      <c r="F127" s="275">
        <v>7.11</v>
      </c>
      <c r="G127" s="273">
        <v>82</v>
      </c>
      <c r="H127" s="75">
        <v>50424.55</v>
      </c>
      <c r="I127" s="75">
        <v>581548.92000000004</v>
      </c>
      <c r="J127" s="75">
        <v>631973.47000000009</v>
      </c>
      <c r="K127" s="75">
        <v>40705.61</v>
      </c>
      <c r="L127" s="75">
        <v>469459.84</v>
      </c>
      <c r="M127" s="75">
        <v>9718.9400000000023</v>
      </c>
      <c r="N127" s="75">
        <v>112089.08000000002</v>
      </c>
      <c r="O127" s="209">
        <v>0</v>
      </c>
      <c r="P127" s="37">
        <v>0</v>
      </c>
      <c r="Q127" s="37">
        <v>0</v>
      </c>
    </row>
    <row r="128" spans="1:17" s="32" customFormat="1">
      <c r="A128" s="175"/>
      <c r="B128" s="547"/>
      <c r="C128" s="451"/>
      <c r="D128" s="506"/>
      <c r="E128" s="96">
        <v>852.44</v>
      </c>
      <c r="F128" s="275">
        <v>0</v>
      </c>
      <c r="G128" s="273">
        <v>0</v>
      </c>
      <c r="H128" s="75">
        <v>0</v>
      </c>
      <c r="I128" s="75">
        <v>0</v>
      </c>
      <c r="J128" s="75">
        <v>0</v>
      </c>
      <c r="K128" s="75">
        <v>0</v>
      </c>
      <c r="L128" s="75">
        <v>0</v>
      </c>
      <c r="M128" s="75">
        <v>0</v>
      </c>
      <c r="N128" s="75">
        <v>0</v>
      </c>
      <c r="O128" s="209">
        <v>0</v>
      </c>
      <c r="P128" s="37">
        <v>0</v>
      </c>
      <c r="Q128" s="37">
        <v>0</v>
      </c>
    </row>
    <row r="129" spans="1:17" s="32" customFormat="1">
      <c r="A129" s="175"/>
      <c r="B129" s="547"/>
      <c r="C129" s="451"/>
      <c r="D129" s="458">
        <v>2022</v>
      </c>
      <c r="E129" s="96">
        <v>6323.08</v>
      </c>
      <c r="F129" s="275">
        <v>7.11</v>
      </c>
      <c r="G129" s="273">
        <v>95</v>
      </c>
      <c r="H129" s="75">
        <v>55191.517200000002</v>
      </c>
      <c r="I129" s="75">
        <v>737439.4</v>
      </c>
      <c r="J129" s="75">
        <v>792630.91720000003</v>
      </c>
      <c r="K129" s="75">
        <v>45083.53</v>
      </c>
      <c r="L129" s="75">
        <v>595693.19999999995</v>
      </c>
      <c r="M129" s="75">
        <v>10107.987200000003</v>
      </c>
      <c r="N129" s="75">
        <v>141746.20000000007</v>
      </c>
      <c r="O129" s="209">
        <v>0</v>
      </c>
      <c r="P129" s="37">
        <v>0</v>
      </c>
      <c r="Q129" s="37">
        <v>0</v>
      </c>
    </row>
    <row r="130" spans="1:17" s="32" customFormat="1">
      <c r="A130" s="175"/>
      <c r="B130" s="547"/>
      <c r="C130" s="451"/>
      <c r="D130" s="506"/>
      <c r="E130" s="96">
        <v>1439.44</v>
      </c>
      <c r="F130" s="275">
        <v>0</v>
      </c>
      <c r="G130" s="273">
        <v>0</v>
      </c>
      <c r="H130" s="75">
        <v>0</v>
      </c>
      <c r="I130" s="75">
        <v>0</v>
      </c>
      <c r="J130" s="75">
        <v>0</v>
      </c>
      <c r="K130" s="75">
        <v>0</v>
      </c>
      <c r="L130" s="75">
        <v>0</v>
      </c>
      <c r="M130" s="75">
        <v>0</v>
      </c>
      <c r="N130" s="75">
        <v>0</v>
      </c>
      <c r="O130" s="209">
        <v>0</v>
      </c>
      <c r="P130" s="37">
        <v>0</v>
      </c>
      <c r="Q130" s="37">
        <v>0</v>
      </c>
    </row>
    <row r="131" spans="1:17" s="32" customFormat="1">
      <c r="A131" s="175"/>
      <c r="B131" s="547"/>
      <c r="C131" s="451"/>
      <c r="D131" s="458">
        <v>2023</v>
      </c>
      <c r="E131" s="92">
        <v>8510.68</v>
      </c>
      <c r="F131" s="275">
        <v>0</v>
      </c>
      <c r="G131" s="273">
        <v>0</v>
      </c>
      <c r="H131" s="75">
        <v>0</v>
      </c>
      <c r="I131" s="75">
        <v>0</v>
      </c>
      <c r="J131" s="75">
        <v>0</v>
      </c>
      <c r="K131" s="75">
        <v>3538.5</v>
      </c>
      <c r="L131" s="75">
        <v>47279.6</v>
      </c>
      <c r="M131" s="75">
        <v>-3538.5</v>
      </c>
      <c r="N131" s="75">
        <v>-47279.6</v>
      </c>
      <c r="O131" s="209">
        <v>0</v>
      </c>
      <c r="P131" s="37">
        <v>0</v>
      </c>
      <c r="Q131" s="37">
        <v>0</v>
      </c>
    </row>
    <row r="132" spans="1:17" s="32" customFormat="1">
      <c r="A132" s="175"/>
      <c r="B132" s="547"/>
      <c r="C132" s="451"/>
      <c r="D132" s="451"/>
      <c r="E132" s="96">
        <v>94.78</v>
      </c>
      <c r="F132" s="272">
        <v>7.11</v>
      </c>
      <c r="G132" s="276">
        <v>95</v>
      </c>
      <c r="H132" s="99">
        <f>E132*F116</f>
        <v>673.88580000000002</v>
      </c>
      <c r="I132" s="99">
        <f>E132*G132</f>
        <v>9004.1</v>
      </c>
      <c r="J132" s="99">
        <f>H132+I132</f>
        <v>9677.9858000000004</v>
      </c>
      <c r="K132" s="99">
        <v>383.08</v>
      </c>
      <c r="L132" s="99">
        <v>5118.6000000000004</v>
      </c>
      <c r="M132" s="99">
        <f>K132-H132</f>
        <v>-290.80580000000003</v>
      </c>
      <c r="N132" s="99">
        <f>L132-J132</f>
        <v>-4559.3858</v>
      </c>
      <c r="O132" s="439">
        <v>1827025.73</v>
      </c>
      <c r="P132" s="126">
        <v>0</v>
      </c>
      <c r="Q132" s="126">
        <v>0</v>
      </c>
    </row>
    <row r="133" spans="1:17" s="32" customFormat="1">
      <c r="A133" s="175"/>
      <c r="B133" s="547"/>
      <c r="C133" s="196"/>
      <c r="D133" s="545">
        <v>2024</v>
      </c>
      <c r="E133" s="228">
        <v>6999.36</v>
      </c>
      <c r="F133" s="275">
        <v>7.11</v>
      </c>
      <c r="G133" s="273">
        <v>95</v>
      </c>
      <c r="H133" s="75">
        <f>E133*F133</f>
        <v>49765.4496</v>
      </c>
      <c r="I133" s="75">
        <f>E133*G133</f>
        <v>664939.19999999995</v>
      </c>
      <c r="J133" s="75">
        <f>H133+I133</f>
        <v>714704.6496</v>
      </c>
      <c r="K133" s="230">
        <v>46205.45</v>
      </c>
      <c r="L133" s="230">
        <v>617372.69999999995</v>
      </c>
      <c r="M133" s="75">
        <f t="shared" ref="M133:N135" si="9">H133-K133</f>
        <v>3559.9996000000028</v>
      </c>
      <c r="N133" s="75">
        <f t="shared" si="9"/>
        <v>47566.5</v>
      </c>
      <c r="O133" s="209">
        <v>0</v>
      </c>
      <c r="P133" s="37">
        <v>0</v>
      </c>
      <c r="Q133" s="37">
        <v>0</v>
      </c>
    </row>
    <row r="134" spans="1:17" s="32" customFormat="1">
      <c r="A134" s="175"/>
      <c r="B134" s="547"/>
      <c r="C134" s="196"/>
      <c r="D134" s="545"/>
      <c r="E134" s="228">
        <v>1687.56</v>
      </c>
      <c r="F134" s="275">
        <v>0</v>
      </c>
      <c r="G134" s="273">
        <v>0</v>
      </c>
      <c r="H134" s="75">
        <v>0</v>
      </c>
      <c r="I134" s="75">
        <v>0</v>
      </c>
      <c r="J134" s="75">
        <v>0</v>
      </c>
      <c r="K134" s="230">
        <v>0</v>
      </c>
      <c r="L134" s="230">
        <v>0</v>
      </c>
      <c r="M134" s="75">
        <f t="shared" si="9"/>
        <v>0</v>
      </c>
      <c r="N134" s="75">
        <f t="shared" si="9"/>
        <v>0</v>
      </c>
      <c r="O134" s="209">
        <v>144000</v>
      </c>
      <c r="P134" s="37">
        <v>0</v>
      </c>
      <c r="Q134" s="37">
        <v>0</v>
      </c>
    </row>
    <row r="135" spans="1:17" s="32" customFormat="1">
      <c r="A135" s="175"/>
      <c r="B135" s="547"/>
      <c r="C135" s="196"/>
      <c r="D135" s="545"/>
      <c r="E135" s="228">
        <v>165.24</v>
      </c>
      <c r="F135" s="277">
        <v>7.11</v>
      </c>
      <c r="G135" s="273">
        <v>95</v>
      </c>
      <c r="H135" s="75">
        <f>F135*E135</f>
        <v>1174.8564000000001</v>
      </c>
      <c r="I135" s="75">
        <f>E135*G135</f>
        <v>15697.800000000001</v>
      </c>
      <c r="J135" s="75">
        <f>H135+I135</f>
        <v>16872.6564</v>
      </c>
      <c r="K135" s="230">
        <v>1127.22</v>
      </c>
      <c r="L135" s="230">
        <v>15061.3</v>
      </c>
      <c r="M135" s="75">
        <f t="shared" si="9"/>
        <v>47.636400000000094</v>
      </c>
      <c r="N135" s="75">
        <f t="shared" si="9"/>
        <v>636.50000000000182</v>
      </c>
      <c r="O135" s="209">
        <v>0</v>
      </c>
      <c r="P135" s="37">
        <v>0</v>
      </c>
      <c r="Q135" s="37">
        <v>0</v>
      </c>
    </row>
    <row r="136" spans="1:17" s="32" customFormat="1">
      <c r="A136" s="175"/>
      <c r="B136" s="547"/>
      <c r="C136" s="231"/>
      <c r="D136" s="456">
        <v>2025</v>
      </c>
      <c r="E136" s="324">
        <v>8757.6</v>
      </c>
      <c r="F136" s="277">
        <v>0</v>
      </c>
      <c r="G136" s="80">
        <v>0</v>
      </c>
      <c r="H136" s="81">
        <v>0</v>
      </c>
      <c r="I136" s="81">
        <v>0</v>
      </c>
      <c r="J136" s="81">
        <v>0</v>
      </c>
      <c r="K136" s="322">
        <v>3570.5</v>
      </c>
      <c r="L136" s="322">
        <v>47707.1</v>
      </c>
      <c r="M136" s="81">
        <f t="shared" ref="M136:N138" si="10">H136-K136</f>
        <v>-3570.5</v>
      </c>
      <c r="N136" s="81">
        <f t="shared" si="10"/>
        <v>-47707.1</v>
      </c>
      <c r="O136" s="239">
        <v>0</v>
      </c>
      <c r="P136" s="113">
        <v>0</v>
      </c>
      <c r="Q136" s="113">
        <v>0</v>
      </c>
    </row>
    <row r="137" spans="1:17" s="32" customFormat="1">
      <c r="A137" s="175"/>
      <c r="B137" s="547"/>
      <c r="C137" s="231"/>
      <c r="D137" s="457"/>
      <c r="E137" s="324">
        <v>127.68</v>
      </c>
      <c r="F137" s="277">
        <v>7.11</v>
      </c>
      <c r="G137" s="80">
        <v>95</v>
      </c>
      <c r="H137" s="81">
        <f>E137*F137</f>
        <v>907.80480000000011</v>
      </c>
      <c r="I137" s="81">
        <f>E137*G137</f>
        <v>12129.6</v>
      </c>
      <c r="J137" s="81">
        <f>H137+I137</f>
        <v>13037.4048</v>
      </c>
      <c r="K137" s="322">
        <v>856.19</v>
      </c>
      <c r="L137" s="322">
        <v>11439.9</v>
      </c>
      <c r="M137" s="81">
        <f t="shared" si="10"/>
        <v>51.614800000000059</v>
      </c>
      <c r="N137" s="81">
        <f t="shared" si="10"/>
        <v>689.70000000000073</v>
      </c>
      <c r="O137" s="239">
        <v>0</v>
      </c>
      <c r="P137" s="113">
        <v>0</v>
      </c>
      <c r="Q137" s="113">
        <v>0</v>
      </c>
    </row>
    <row r="138" spans="1:17" s="32" customFormat="1">
      <c r="A138" s="175"/>
      <c r="B138" s="547"/>
      <c r="C138" s="318"/>
      <c r="D138" s="319">
        <v>2026</v>
      </c>
      <c r="E138" s="324">
        <v>3680.74</v>
      </c>
      <c r="F138" s="408">
        <v>3.64</v>
      </c>
      <c r="G138" s="409">
        <v>48.57</v>
      </c>
      <c r="H138" s="410">
        <f>E138*F138</f>
        <v>13397.893599999999</v>
      </c>
      <c r="I138" s="410">
        <f>E138*G138</f>
        <v>178773.54179999998</v>
      </c>
      <c r="J138" s="410">
        <f>H138+I138</f>
        <v>192171.43539999999</v>
      </c>
      <c r="K138" s="428">
        <v>3659.43</v>
      </c>
      <c r="L138" s="428">
        <v>1236.22</v>
      </c>
      <c r="M138" s="410">
        <f t="shared" si="10"/>
        <v>9738.4635999999991</v>
      </c>
      <c r="N138" s="410">
        <f t="shared" si="10"/>
        <v>177537.32179999998</v>
      </c>
      <c r="O138" s="429">
        <v>33465.49</v>
      </c>
      <c r="P138" s="113">
        <v>0</v>
      </c>
      <c r="Q138" s="113">
        <v>0</v>
      </c>
    </row>
    <row r="139" spans="1:17" s="32" customFormat="1" ht="13.5" thickBot="1">
      <c r="A139" s="175"/>
      <c r="B139" s="547"/>
      <c r="C139" s="318"/>
      <c r="D139" s="319"/>
      <c r="E139" s="324">
        <v>725.72</v>
      </c>
      <c r="F139" s="408">
        <v>3.64</v>
      </c>
      <c r="G139" s="409">
        <v>0</v>
      </c>
      <c r="H139" s="410">
        <f>E139*F139</f>
        <v>2641.6208000000001</v>
      </c>
      <c r="I139" s="410">
        <v>0</v>
      </c>
      <c r="J139" s="410">
        <f>H139+I139</f>
        <v>2641.6208000000001</v>
      </c>
      <c r="K139" s="428">
        <v>62.73</v>
      </c>
      <c r="L139" s="428">
        <v>0</v>
      </c>
      <c r="M139" s="410">
        <f>H139-K139</f>
        <v>2578.8908000000001</v>
      </c>
      <c r="N139" s="410">
        <v>0</v>
      </c>
      <c r="O139" s="429">
        <v>0</v>
      </c>
      <c r="P139" s="113">
        <v>0</v>
      </c>
      <c r="Q139" s="113">
        <v>0</v>
      </c>
    </row>
    <row r="140" spans="1:17" s="32" customFormat="1" ht="12.75" customHeight="1">
      <c r="A140" s="175"/>
      <c r="B140" s="547"/>
      <c r="C140" s="453" t="s">
        <v>63</v>
      </c>
      <c r="D140" s="82">
        <v>2016</v>
      </c>
      <c r="E140" s="285">
        <v>7062.0199999999995</v>
      </c>
      <c r="F140" s="278">
        <v>7.11</v>
      </c>
      <c r="G140" s="257">
        <v>36</v>
      </c>
      <c r="H140" s="65">
        <v>50210.962200000002</v>
      </c>
      <c r="I140" s="65">
        <v>254232.72</v>
      </c>
      <c r="J140" s="65">
        <v>304443.68219999998</v>
      </c>
      <c r="K140" s="65">
        <v>50202.74</v>
      </c>
      <c r="L140" s="65">
        <v>254190.96</v>
      </c>
      <c r="M140" s="65">
        <v>8.2222000000024309</v>
      </c>
      <c r="N140" s="65">
        <v>41.759999999998399</v>
      </c>
      <c r="O140" s="83">
        <v>0</v>
      </c>
      <c r="P140" s="122">
        <v>0</v>
      </c>
      <c r="Q140" s="122">
        <v>0</v>
      </c>
    </row>
    <row r="141" spans="1:17" s="32" customFormat="1">
      <c r="A141" s="175"/>
      <c r="B141" s="547"/>
      <c r="C141" s="454"/>
      <c r="D141" s="87">
        <v>2017</v>
      </c>
      <c r="E141" s="286">
        <v>7525.38</v>
      </c>
      <c r="F141" s="279">
        <v>7.11</v>
      </c>
      <c r="G141" s="266">
        <v>40</v>
      </c>
      <c r="H141" s="68">
        <v>53505.451800000003</v>
      </c>
      <c r="I141" s="68">
        <v>301015.2</v>
      </c>
      <c r="J141" s="68">
        <v>354520.65180000005</v>
      </c>
      <c r="K141" s="68">
        <v>53594.35</v>
      </c>
      <c r="L141" s="68">
        <v>301516.64</v>
      </c>
      <c r="M141" s="68">
        <v>-88.898199999997814</v>
      </c>
      <c r="N141" s="68">
        <v>-501.44000000000597</v>
      </c>
      <c r="O141" s="214">
        <v>0</v>
      </c>
      <c r="P141" s="58">
        <v>0</v>
      </c>
      <c r="Q141" s="58">
        <v>0</v>
      </c>
    </row>
    <row r="142" spans="1:17" s="32" customFormat="1">
      <c r="A142" s="175"/>
      <c r="B142" s="547"/>
      <c r="C142" s="454"/>
      <c r="D142" s="87">
        <v>2018</v>
      </c>
      <c r="E142" s="286">
        <v>5080.0599999999995</v>
      </c>
      <c r="F142" s="279">
        <v>7.11</v>
      </c>
      <c r="G142" s="266">
        <v>45</v>
      </c>
      <c r="H142" s="68">
        <v>36119.226600000002</v>
      </c>
      <c r="I142" s="68">
        <v>228602.7</v>
      </c>
      <c r="J142" s="68">
        <v>264721.92660000001</v>
      </c>
      <c r="K142" s="68">
        <v>38354.03</v>
      </c>
      <c r="L142" s="68">
        <v>236332.4</v>
      </c>
      <c r="M142" s="68">
        <v>-2234.8033999999989</v>
      </c>
      <c r="N142" s="68">
        <v>-8875.26</v>
      </c>
      <c r="O142" s="214">
        <v>0</v>
      </c>
      <c r="P142" s="58">
        <v>0</v>
      </c>
      <c r="Q142" s="58">
        <v>0</v>
      </c>
    </row>
    <row r="143" spans="1:17" s="32" customFormat="1">
      <c r="A143" s="175"/>
      <c r="B143" s="547"/>
      <c r="C143" s="454"/>
      <c r="D143" s="87">
        <v>2019</v>
      </c>
      <c r="E143" s="286">
        <v>5173.6400000000003</v>
      </c>
      <c r="F143" s="279">
        <v>7.11</v>
      </c>
      <c r="G143" s="266">
        <v>57</v>
      </c>
      <c r="H143" s="68">
        <v>36784.580399999999</v>
      </c>
      <c r="I143" s="68">
        <v>294897.48000000004</v>
      </c>
      <c r="J143" s="68">
        <v>331682.06040000007</v>
      </c>
      <c r="K143" s="68">
        <v>37093.160000000003</v>
      </c>
      <c r="L143" s="68">
        <v>297371.32</v>
      </c>
      <c r="M143" s="68">
        <v>-308.5795999999973</v>
      </c>
      <c r="N143" s="68">
        <v>-2473.8400000000038</v>
      </c>
      <c r="O143" s="214">
        <v>8001.6</v>
      </c>
      <c r="P143" s="58">
        <v>0</v>
      </c>
      <c r="Q143" s="58">
        <v>0</v>
      </c>
    </row>
    <row r="144" spans="1:17" s="32" customFormat="1">
      <c r="A144" s="175"/>
      <c r="B144" s="547"/>
      <c r="C144" s="454"/>
      <c r="D144" s="87">
        <v>2020</v>
      </c>
      <c r="E144" s="286">
        <v>5058.8000000000011</v>
      </c>
      <c r="F144" s="279">
        <v>7.11</v>
      </c>
      <c r="G144" s="266" t="s">
        <v>56</v>
      </c>
      <c r="H144" s="68">
        <v>35326.177200000006</v>
      </c>
      <c r="I144" s="68">
        <v>478238.71999999997</v>
      </c>
      <c r="J144" s="68">
        <v>513655.17720000003</v>
      </c>
      <c r="K144" s="68">
        <v>34099.980000000003</v>
      </c>
      <c r="L144" s="68">
        <v>359174.98</v>
      </c>
      <c r="M144" s="68">
        <v>1226.1972000000037</v>
      </c>
      <c r="N144" s="68">
        <v>119063.73999999998</v>
      </c>
      <c r="O144" s="214">
        <v>288363.06</v>
      </c>
      <c r="P144" s="58">
        <v>0</v>
      </c>
      <c r="Q144" s="58">
        <v>0</v>
      </c>
    </row>
    <row r="145" spans="1:19" s="32" customFormat="1">
      <c r="A145" s="175"/>
      <c r="B145" s="547"/>
      <c r="C145" s="454"/>
      <c r="D145" s="87">
        <v>2021</v>
      </c>
      <c r="E145" s="286">
        <v>6239.62</v>
      </c>
      <c r="F145" s="279">
        <v>7.11</v>
      </c>
      <c r="G145" s="266">
        <v>82</v>
      </c>
      <c r="H145" s="68">
        <v>44363.698199999999</v>
      </c>
      <c r="I145" s="68">
        <v>511648.84</v>
      </c>
      <c r="J145" s="68">
        <v>556012.53820000007</v>
      </c>
      <c r="K145" s="68">
        <v>40705.609999999993</v>
      </c>
      <c r="L145" s="68">
        <v>469459.84</v>
      </c>
      <c r="M145" s="68">
        <v>3658.0882000000024</v>
      </c>
      <c r="N145" s="68">
        <v>42189.000000000015</v>
      </c>
      <c r="O145" s="214">
        <v>0</v>
      </c>
      <c r="P145" s="58">
        <v>0</v>
      </c>
      <c r="Q145" s="58">
        <v>0</v>
      </c>
    </row>
    <row r="146" spans="1:19" s="32" customFormat="1">
      <c r="A146" s="175"/>
      <c r="B146" s="547"/>
      <c r="C146" s="454"/>
      <c r="D146" s="87">
        <v>2022</v>
      </c>
      <c r="E146" s="286">
        <v>6323.08</v>
      </c>
      <c r="F146" s="279">
        <v>7.11</v>
      </c>
      <c r="G146" s="266">
        <v>95</v>
      </c>
      <c r="H146" s="68">
        <v>13608.824400000001</v>
      </c>
      <c r="I146" s="68">
        <v>181833.80000000002</v>
      </c>
      <c r="J146" s="68">
        <v>195442.62439999997</v>
      </c>
      <c r="K146" s="68">
        <v>45083.529999999992</v>
      </c>
      <c r="L146" s="68">
        <v>595693.20000000007</v>
      </c>
      <c r="M146" s="68">
        <v>308.13380000000234</v>
      </c>
      <c r="N146" s="68">
        <v>8449.3000000000029</v>
      </c>
      <c r="O146" s="214">
        <v>0</v>
      </c>
      <c r="P146" s="58">
        <v>0</v>
      </c>
      <c r="Q146" s="58">
        <v>0</v>
      </c>
      <c r="S146" s="242"/>
    </row>
    <row r="147" spans="1:19" s="32" customFormat="1">
      <c r="A147" s="175"/>
      <c r="B147" s="547"/>
      <c r="C147" s="454"/>
      <c r="D147" s="89">
        <v>2023</v>
      </c>
      <c r="E147" s="287">
        <v>6847</v>
      </c>
      <c r="F147" s="280">
        <v>0</v>
      </c>
      <c r="G147" s="263">
        <v>0</v>
      </c>
      <c r="H147" s="90">
        <f>E147*F147</f>
        <v>0</v>
      </c>
      <c r="I147" s="90">
        <f>E147*G147</f>
        <v>0</v>
      </c>
      <c r="J147" s="90">
        <f>H147+I147</f>
        <v>0</v>
      </c>
      <c r="K147" s="90">
        <v>3538.5</v>
      </c>
      <c r="L147" s="90">
        <v>47279.6</v>
      </c>
      <c r="M147" s="90">
        <f>H147-K147</f>
        <v>-3538.5</v>
      </c>
      <c r="N147" s="90">
        <f>J147-L147</f>
        <v>-47279.6</v>
      </c>
      <c r="O147" s="212">
        <v>1827025.73</v>
      </c>
      <c r="P147" s="124">
        <v>0</v>
      </c>
      <c r="Q147" s="124">
        <v>0</v>
      </c>
    </row>
    <row r="148" spans="1:19" s="32" customFormat="1">
      <c r="A148" s="175"/>
      <c r="B148" s="547"/>
      <c r="C148" s="454"/>
      <c r="D148" s="87">
        <v>2024</v>
      </c>
      <c r="E148" s="288">
        <v>6999.36</v>
      </c>
      <c r="F148" s="279">
        <v>7.11</v>
      </c>
      <c r="G148" s="266">
        <v>95</v>
      </c>
      <c r="H148" s="68">
        <f>E148*F148</f>
        <v>49765.4496</v>
      </c>
      <c r="I148" s="68">
        <f>E148*G148</f>
        <v>664939.19999999995</v>
      </c>
      <c r="J148" s="68">
        <f>H148+I148</f>
        <v>714704.6496</v>
      </c>
      <c r="K148" s="68">
        <v>46205.45</v>
      </c>
      <c r="L148" s="68">
        <v>617372.69999999995</v>
      </c>
      <c r="M148" s="68">
        <f>H148-K148</f>
        <v>3559.9996000000028</v>
      </c>
      <c r="N148" s="68">
        <f>I148-L148</f>
        <v>47566.5</v>
      </c>
      <c r="O148" s="214">
        <v>0</v>
      </c>
      <c r="P148" s="58">
        <v>0</v>
      </c>
      <c r="Q148" s="58">
        <v>0</v>
      </c>
      <c r="R148" s="218"/>
    </row>
    <row r="149" spans="1:19" s="32" customFormat="1">
      <c r="A149" s="175"/>
      <c r="B149" s="547"/>
      <c r="C149" s="454"/>
      <c r="D149" s="82">
        <v>2025</v>
      </c>
      <c r="E149" s="293">
        <v>7138.72</v>
      </c>
      <c r="F149" s="278">
        <v>0</v>
      </c>
      <c r="G149" s="257">
        <v>0</v>
      </c>
      <c r="H149" s="65">
        <v>0</v>
      </c>
      <c r="I149" s="65">
        <v>0</v>
      </c>
      <c r="J149" s="65">
        <v>0</v>
      </c>
      <c r="K149" s="65">
        <v>3570.5</v>
      </c>
      <c r="L149" s="65">
        <v>47707.1</v>
      </c>
      <c r="M149" s="65">
        <f>H149-K149</f>
        <v>-3570.5</v>
      </c>
      <c r="N149" s="65">
        <f>I149-L149</f>
        <v>-47707.1</v>
      </c>
      <c r="O149" s="440">
        <v>311760</v>
      </c>
      <c r="P149" s="122">
        <v>0</v>
      </c>
      <c r="Q149" s="122">
        <v>0</v>
      </c>
    </row>
    <row r="150" spans="1:19" s="32" customFormat="1" ht="13.5" thickBot="1">
      <c r="A150" s="175"/>
      <c r="B150" s="547"/>
      <c r="C150" s="455"/>
      <c r="D150" s="82">
        <v>2026</v>
      </c>
      <c r="E150" s="293">
        <v>3680.74</v>
      </c>
      <c r="F150" s="411">
        <v>3.64</v>
      </c>
      <c r="G150" s="412">
        <v>48.57</v>
      </c>
      <c r="H150" s="413">
        <f>E150*F150</f>
        <v>13397.893599999999</v>
      </c>
      <c r="I150" s="413">
        <f>E150*G150</f>
        <v>178773.54179999998</v>
      </c>
      <c r="J150" s="413">
        <f>H150+I150</f>
        <v>192171.43539999999</v>
      </c>
      <c r="K150" s="413">
        <v>3617.14</v>
      </c>
      <c r="L150" s="413">
        <v>0</v>
      </c>
      <c r="M150" s="413">
        <f>H150-K150</f>
        <v>9780.7536</v>
      </c>
      <c r="N150" s="413">
        <f>I150-L150</f>
        <v>178773.54179999998</v>
      </c>
      <c r="O150" s="433">
        <v>33465.49</v>
      </c>
      <c r="P150" s="122">
        <v>0</v>
      </c>
      <c r="Q150" s="122">
        <v>0</v>
      </c>
    </row>
    <row r="151" spans="1:19" s="32" customFormat="1" ht="12.75" customHeight="1">
      <c r="A151" s="175"/>
      <c r="B151" s="547"/>
      <c r="C151" s="450" t="s">
        <v>64</v>
      </c>
      <c r="D151" s="77">
        <v>2016</v>
      </c>
      <c r="E151" s="254">
        <v>424.79999999999995</v>
      </c>
      <c r="F151" s="79">
        <v>7.11</v>
      </c>
      <c r="G151" s="80">
        <v>36</v>
      </c>
      <c r="H151" s="81">
        <v>3020.328</v>
      </c>
      <c r="I151" s="81">
        <v>15292.8</v>
      </c>
      <c r="J151" s="81">
        <v>18313.128000000001</v>
      </c>
      <c r="K151" s="81">
        <v>0</v>
      </c>
      <c r="L151" s="81">
        <v>5652</v>
      </c>
      <c r="M151" s="81">
        <v>3020.328</v>
      </c>
      <c r="N151" s="81">
        <v>15292.8</v>
      </c>
      <c r="O151" s="239">
        <v>0</v>
      </c>
      <c r="P151" s="113">
        <v>0</v>
      </c>
      <c r="Q151" s="113">
        <v>0</v>
      </c>
    </row>
    <row r="152" spans="1:19" s="32" customFormat="1">
      <c r="A152" s="175"/>
      <c r="B152" s="547"/>
      <c r="C152" s="451"/>
      <c r="D152" s="97">
        <v>2017</v>
      </c>
      <c r="E152" s="283">
        <v>687.96</v>
      </c>
      <c r="F152" s="274">
        <v>7.11</v>
      </c>
      <c r="G152" s="273">
        <v>40</v>
      </c>
      <c r="H152" s="75">
        <v>4891.3956000000017</v>
      </c>
      <c r="I152" s="75">
        <v>27518.400000000005</v>
      </c>
      <c r="J152" s="75">
        <v>32409.795599999994</v>
      </c>
      <c r="K152" s="75">
        <v>7194.7699999999995</v>
      </c>
      <c r="L152" s="75">
        <v>33410.559999999998</v>
      </c>
      <c r="M152" s="75">
        <v>-2303.3743999999992</v>
      </c>
      <c r="N152" s="75">
        <v>-5892.159999999998</v>
      </c>
      <c r="O152" s="209">
        <v>0</v>
      </c>
      <c r="P152" s="37">
        <v>0</v>
      </c>
      <c r="Q152" s="37">
        <v>0</v>
      </c>
    </row>
    <row r="153" spans="1:19" s="32" customFormat="1">
      <c r="A153" s="175"/>
      <c r="B153" s="547"/>
      <c r="C153" s="451"/>
      <c r="D153" s="97">
        <v>2018</v>
      </c>
      <c r="E153" s="283">
        <v>1166.32</v>
      </c>
      <c r="F153" s="274">
        <v>7.11</v>
      </c>
      <c r="G153" s="273">
        <v>45</v>
      </c>
      <c r="H153" s="75">
        <v>8292.5352000000003</v>
      </c>
      <c r="I153" s="75">
        <v>52484.399999999994</v>
      </c>
      <c r="J153" s="75">
        <v>60776.935199999993</v>
      </c>
      <c r="K153" s="75">
        <v>5690.7100000000009</v>
      </c>
      <c r="L153" s="75">
        <v>49255.199999999997</v>
      </c>
      <c r="M153" s="75">
        <v>2601.8251999999984</v>
      </c>
      <c r="N153" s="75">
        <v>3229.1999999999971</v>
      </c>
      <c r="O153" s="209">
        <v>0</v>
      </c>
      <c r="P153" s="37">
        <v>0</v>
      </c>
      <c r="Q153" s="37">
        <v>0</v>
      </c>
    </row>
    <row r="154" spans="1:19" s="32" customFormat="1">
      <c r="A154" s="175"/>
      <c r="B154" s="547"/>
      <c r="C154" s="451"/>
      <c r="D154" s="98">
        <v>2019</v>
      </c>
      <c r="E154" s="284">
        <v>793.4</v>
      </c>
      <c r="F154" s="281">
        <v>7.11</v>
      </c>
      <c r="G154" s="276">
        <v>57</v>
      </c>
      <c r="H154" s="99">
        <v>5641.0740000000005</v>
      </c>
      <c r="I154" s="99">
        <v>45223.8</v>
      </c>
      <c r="J154" s="99">
        <v>50864.874000000003</v>
      </c>
      <c r="K154" s="99">
        <v>2040.15</v>
      </c>
      <c r="L154" s="99">
        <v>16355.580000000002</v>
      </c>
      <c r="M154" s="99">
        <v>3600.9240000000004</v>
      </c>
      <c r="N154" s="99">
        <v>28868.22</v>
      </c>
      <c r="O154" s="205">
        <v>0</v>
      </c>
      <c r="P154" s="126">
        <v>0</v>
      </c>
      <c r="Q154" s="126">
        <v>0</v>
      </c>
    </row>
    <row r="155" spans="1:19" s="32" customFormat="1">
      <c r="A155" s="175"/>
      <c r="B155" s="547"/>
      <c r="C155" s="451"/>
      <c r="D155" s="97">
        <v>2020</v>
      </c>
      <c r="E155" s="283">
        <v>1733.94</v>
      </c>
      <c r="F155" s="274">
        <v>7.11</v>
      </c>
      <c r="G155" s="273" t="s">
        <v>56</v>
      </c>
      <c r="H155" s="75">
        <v>12328.313400000001</v>
      </c>
      <c r="I155" s="75">
        <v>163684.82</v>
      </c>
      <c r="J155" s="75">
        <v>176013.13339999996</v>
      </c>
      <c r="K155" s="75">
        <v>7107.19</v>
      </c>
      <c r="L155" s="75">
        <v>68467.14</v>
      </c>
      <c r="M155" s="75">
        <v>5221.1234000000013</v>
      </c>
      <c r="N155" s="75">
        <v>95217.680000000008</v>
      </c>
      <c r="O155" s="209">
        <v>28462.26</v>
      </c>
      <c r="P155" s="37">
        <v>0</v>
      </c>
      <c r="Q155" s="37">
        <v>0</v>
      </c>
    </row>
    <row r="156" spans="1:19" s="32" customFormat="1">
      <c r="A156" s="175"/>
      <c r="B156" s="547"/>
      <c r="C156" s="451"/>
      <c r="D156" s="97">
        <v>2021</v>
      </c>
      <c r="E156" s="283">
        <v>852.44</v>
      </c>
      <c r="F156" s="274">
        <v>0</v>
      </c>
      <c r="G156" s="273">
        <v>0</v>
      </c>
      <c r="H156" s="75">
        <f>E156*F156</f>
        <v>0</v>
      </c>
      <c r="I156" s="75">
        <f t="shared" ref="I156:I169" si="11">E156*G156</f>
        <v>0</v>
      </c>
      <c r="J156" s="75">
        <v>0</v>
      </c>
      <c r="K156" s="75">
        <v>0</v>
      </c>
      <c r="L156" s="75">
        <v>0</v>
      </c>
      <c r="M156" s="75">
        <v>0</v>
      </c>
      <c r="N156" s="75">
        <v>0</v>
      </c>
      <c r="O156" s="209">
        <v>0</v>
      </c>
      <c r="P156" s="37">
        <v>0</v>
      </c>
      <c r="Q156" s="37">
        <v>0</v>
      </c>
    </row>
    <row r="157" spans="1:19" s="32" customFormat="1">
      <c r="A157" s="175"/>
      <c r="B157" s="547"/>
      <c r="C157" s="451"/>
      <c r="D157" s="97">
        <v>2022</v>
      </c>
      <c r="E157" s="283">
        <v>1439.4400000000003</v>
      </c>
      <c r="F157" s="274">
        <v>0</v>
      </c>
      <c r="G157" s="273">
        <v>0</v>
      </c>
      <c r="H157" s="75">
        <f>E157*F157</f>
        <v>0</v>
      </c>
      <c r="I157" s="75">
        <f t="shared" si="11"/>
        <v>0</v>
      </c>
      <c r="J157" s="75">
        <v>0</v>
      </c>
      <c r="K157" s="75">
        <v>0</v>
      </c>
      <c r="L157" s="75">
        <v>0</v>
      </c>
      <c r="M157" s="75">
        <v>0</v>
      </c>
      <c r="N157" s="75">
        <v>0</v>
      </c>
      <c r="O157" s="209">
        <v>0</v>
      </c>
      <c r="P157" s="37">
        <v>0</v>
      </c>
      <c r="Q157" s="37">
        <v>0</v>
      </c>
    </row>
    <row r="158" spans="1:19" s="32" customFormat="1">
      <c r="A158" s="175"/>
      <c r="B158" s="547"/>
      <c r="C158" s="451"/>
      <c r="D158" s="91">
        <v>2023</v>
      </c>
      <c r="E158" s="284">
        <v>1663.68</v>
      </c>
      <c r="F158" s="281">
        <v>0</v>
      </c>
      <c r="G158" s="276">
        <v>0</v>
      </c>
      <c r="H158" s="99">
        <f>E158*F158</f>
        <v>0</v>
      </c>
      <c r="I158" s="99">
        <f t="shared" si="11"/>
        <v>0</v>
      </c>
      <c r="J158" s="99">
        <v>0</v>
      </c>
      <c r="K158" s="99">
        <v>0</v>
      </c>
      <c r="L158" s="99">
        <v>0</v>
      </c>
      <c r="M158" s="99">
        <v>0</v>
      </c>
      <c r="N158" s="99">
        <v>0</v>
      </c>
      <c r="O158" s="205">
        <v>0</v>
      </c>
      <c r="P158" s="126">
        <v>0</v>
      </c>
      <c r="Q158" s="126">
        <v>0</v>
      </c>
    </row>
    <row r="159" spans="1:19" s="32" customFormat="1">
      <c r="A159" s="175"/>
      <c r="B159" s="547"/>
      <c r="C159" s="451"/>
      <c r="D159" s="97">
        <v>2024</v>
      </c>
      <c r="E159" s="283">
        <v>1687.56</v>
      </c>
      <c r="F159" s="274">
        <v>0</v>
      </c>
      <c r="G159" s="273">
        <v>0</v>
      </c>
      <c r="H159" s="75">
        <v>0</v>
      </c>
      <c r="I159" s="75">
        <v>0</v>
      </c>
      <c r="J159" s="75">
        <v>0</v>
      </c>
      <c r="K159" s="75">
        <v>0</v>
      </c>
      <c r="L159" s="75">
        <v>0</v>
      </c>
      <c r="M159" s="75">
        <v>0</v>
      </c>
      <c r="N159" s="75">
        <v>0</v>
      </c>
      <c r="O159" s="209">
        <v>144000</v>
      </c>
      <c r="P159" s="37">
        <v>0</v>
      </c>
      <c r="Q159" s="37">
        <v>0</v>
      </c>
    </row>
    <row r="160" spans="1:19" s="32" customFormat="1" ht="13.5" thickBot="1">
      <c r="A160" s="175"/>
      <c r="B160" s="547"/>
      <c r="C160" s="452"/>
      <c r="D160" s="97">
        <v>2025</v>
      </c>
      <c r="E160" s="325">
        <v>1618.88</v>
      </c>
      <c r="F160" s="274">
        <v>0</v>
      </c>
      <c r="G160" s="273">
        <v>0</v>
      </c>
      <c r="H160" s="75">
        <v>0</v>
      </c>
      <c r="I160" s="75">
        <v>0</v>
      </c>
      <c r="J160" s="75">
        <v>0</v>
      </c>
      <c r="K160" s="75">
        <v>0</v>
      </c>
      <c r="L160" s="75">
        <v>0</v>
      </c>
      <c r="M160" s="75">
        <v>0</v>
      </c>
      <c r="N160" s="75">
        <v>0</v>
      </c>
      <c r="O160" s="209">
        <v>0</v>
      </c>
      <c r="P160" s="37">
        <v>0</v>
      </c>
      <c r="Q160" s="37">
        <v>0</v>
      </c>
    </row>
    <row r="161" spans="1:36" s="32" customFormat="1" ht="13.5" thickBot="1">
      <c r="A161" s="175"/>
      <c r="B161" s="547"/>
      <c r="C161" s="318"/>
      <c r="D161" s="216">
        <v>2026</v>
      </c>
      <c r="E161" s="407">
        <v>725.72</v>
      </c>
      <c r="F161" s="408">
        <v>3.64</v>
      </c>
      <c r="G161" s="414">
        <v>0</v>
      </c>
      <c r="H161" s="415">
        <f>E161*F161</f>
        <v>2641.6208000000001</v>
      </c>
      <c r="I161" s="415">
        <v>0</v>
      </c>
      <c r="J161" s="415">
        <f>H161+I161</f>
        <v>2641.6208000000001</v>
      </c>
      <c r="K161" s="415">
        <v>0</v>
      </c>
      <c r="L161" s="415">
        <v>0</v>
      </c>
      <c r="M161" s="415">
        <f>H161-K161</f>
        <v>2641.6208000000001</v>
      </c>
      <c r="N161" s="415">
        <v>0</v>
      </c>
      <c r="O161" s="441">
        <v>0</v>
      </c>
      <c r="P161" s="125"/>
      <c r="Q161" s="125"/>
    </row>
    <row r="162" spans="1:36" s="32" customFormat="1" ht="27.75" customHeight="1">
      <c r="A162" s="175"/>
      <c r="B162" s="547"/>
      <c r="C162" s="453" t="s">
        <v>65</v>
      </c>
      <c r="D162" s="86">
        <v>2023</v>
      </c>
      <c r="E162" s="269">
        <v>94.78</v>
      </c>
      <c r="F162" s="270">
        <v>7.11</v>
      </c>
      <c r="G162" s="271">
        <v>95</v>
      </c>
      <c r="H162" s="88">
        <f t="shared" ref="H162:H168" si="12">E162*F162</f>
        <v>673.88580000000002</v>
      </c>
      <c r="I162" s="88">
        <f t="shared" si="11"/>
        <v>9004.1</v>
      </c>
      <c r="J162" s="88">
        <f t="shared" ref="J162:J168" si="13">H162+I162</f>
        <v>9677.9858000000004</v>
      </c>
      <c r="K162" s="88">
        <v>673</v>
      </c>
      <c r="L162" s="88">
        <v>8743.7999999999993</v>
      </c>
      <c r="M162" s="88">
        <f t="shared" ref="M162:N164" si="14">H162-K162</f>
        <v>0.88580000000001746</v>
      </c>
      <c r="N162" s="88">
        <f t="shared" si="14"/>
        <v>260.30000000000109</v>
      </c>
      <c r="O162" s="437">
        <v>0</v>
      </c>
      <c r="P162" s="123">
        <v>0</v>
      </c>
      <c r="Q162" s="123">
        <v>0</v>
      </c>
    </row>
    <row r="163" spans="1:36" s="32" customFormat="1" ht="27.75" customHeight="1">
      <c r="A163" s="175"/>
      <c r="B163" s="200"/>
      <c r="C163" s="454"/>
      <c r="D163" s="87">
        <v>2024</v>
      </c>
      <c r="E163" s="282">
        <v>165.24</v>
      </c>
      <c r="F163" s="265">
        <v>7.11</v>
      </c>
      <c r="G163" s="266">
        <v>95</v>
      </c>
      <c r="H163" s="68">
        <f t="shared" si="12"/>
        <v>1174.8564000000001</v>
      </c>
      <c r="I163" s="68">
        <f t="shared" si="11"/>
        <v>15697.800000000001</v>
      </c>
      <c r="J163" s="68">
        <f t="shared" si="13"/>
        <v>16872.6564</v>
      </c>
      <c r="K163" s="68">
        <v>1127.22</v>
      </c>
      <c r="L163" s="68">
        <v>15061.3</v>
      </c>
      <c r="M163" s="68">
        <f t="shared" si="14"/>
        <v>47.636400000000094</v>
      </c>
      <c r="N163" s="68">
        <f t="shared" si="14"/>
        <v>636.50000000000182</v>
      </c>
      <c r="O163" s="214">
        <v>0</v>
      </c>
      <c r="P163" s="58">
        <v>0</v>
      </c>
      <c r="Q163" s="58">
        <v>0</v>
      </c>
    </row>
    <row r="164" spans="1:36" s="32" customFormat="1" ht="27.75" customHeight="1">
      <c r="A164" s="175"/>
      <c r="B164" s="232"/>
      <c r="C164" s="449"/>
      <c r="D164" s="87">
        <v>2025</v>
      </c>
      <c r="E164" s="295">
        <v>127.68</v>
      </c>
      <c r="F164" s="265">
        <v>7.11</v>
      </c>
      <c r="G164" s="266">
        <v>95</v>
      </c>
      <c r="H164" s="68">
        <f t="shared" si="12"/>
        <v>907.80480000000011</v>
      </c>
      <c r="I164" s="68">
        <f>E164*G164</f>
        <v>12129.6</v>
      </c>
      <c r="J164" s="68">
        <f t="shared" si="13"/>
        <v>13037.4048</v>
      </c>
      <c r="K164" s="294">
        <v>856.19</v>
      </c>
      <c r="L164" s="294">
        <v>11439.9</v>
      </c>
      <c r="M164" s="68">
        <f t="shared" si="14"/>
        <v>51.614800000000059</v>
      </c>
      <c r="N164" s="68">
        <f t="shared" si="14"/>
        <v>689.70000000000073</v>
      </c>
      <c r="O164" s="214">
        <v>0</v>
      </c>
      <c r="P164" s="58">
        <v>0</v>
      </c>
      <c r="Q164" s="58">
        <v>0</v>
      </c>
    </row>
    <row r="165" spans="1:36" s="32" customFormat="1" ht="42.75" customHeight="1">
      <c r="A165" s="175"/>
      <c r="B165" s="546" t="s">
        <v>68</v>
      </c>
      <c r="C165" s="206"/>
      <c r="D165" s="210">
        <v>2023</v>
      </c>
      <c r="E165" s="296">
        <v>1445.88</v>
      </c>
      <c r="F165" s="207">
        <v>7.62</v>
      </c>
      <c r="G165" s="211">
        <v>0</v>
      </c>
      <c r="H165" s="208">
        <f t="shared" si="12"/>
        <v>11017.605600000001</v>
      </c>
      <c r="I165" s="208">
        <f t="shared" si="11"/>
        <v>0</v>
      </c>
      <c r="J165" s="208">
        <f t="shared" si="13"/>
        <v>11017.605600000001</v>
      </c>
      <c r="K165" s="208">
        <v>9548.32</v>
      </c>
      <c r="L165" s="208">
        <v>0</v>
      </c>
      <c r="M165" s="208">
        <f>K165-H165</f>
        <v>-1469.2856000000011</v>
      </c>
      <c r="N165" s="208">
        <v>0</v>
      </c>
      <c r="O165" s="442">
        <v>0</v>
      </c>
      <c r="P165" s="297">
        <v>0</v>
      </c>
      <c r="Q165" s="297">
        <v>0</v>
      </c>
    </row>
    <row r="166" spans="1:36" s="32" customFormat="1" ht="35.25" customHeight="1">
      <c r="A166" s="175"/>
      <c r="B166" s="547"/>
      <c r="C166" s="206"/>
      <c r="D166" s="210">
        <v>2024</v>
      </c>
      <c r="E166" s="298">
        <v>1501.46</v>
      </c>
      <c r="F166" s="237">
        <v>7.62</v>
      </c>
      <c r="G166" s="240">
        <v>0</v>
      </c>
      <c r="H166" s="208">
        <f t="shared" si="12"/>
        <v>11441.1252</v>
      </c>
      <c r="I166" s="208">
        <f>E166*G166</f>
        <v>0</v>
      </c>
      <c r="J166" s="208">
        <f t="shared" si="13"/>
        <v>11441.1252</v>
      </c>
      <c r="K166" s="208">
        <v>12059.27</v>
      </c>
      <c r="L166" s="208">
        <v>0</v>
      </c>
      <c r="M166" s="208">
        <f>H166-K166</f>
        <v>-618.14480000000003</v>
      </c>
      <c r="N166" s="208">
        <v>0</v>
      </c>
      <c r="O166" s="443">
        <v>0</v>
      </c>
      <c r="P166" s="299">
        <v>0</v>
      </c>
      <c r="Q166" s="299">
        <v>0</v>
      </c>
    </row>
    <row r="167" spans="1:36" s="32" customFormat="1" ht="65.25" customHeight="1">
      <c r="A167" s="175"/>
      <c r="B167" s="547"/>
      <c r="C167" s="206"/>
      <c r="D167" s="300">
        <v>2025</v>
      </c>
      <c r="E167" s="301">
        <v>1587.9</v>
      </c>
      <c r="F167" s="237">
        <v>7.62</v>
      </c>
      <c r="G167" s="240">
        <v>0</v>
      </c>
      <c r="H167" s="208">
        <f t="shared" si="12"/>
        <v>12099.798000000001</v>
      </c>
      <c r="I167" s="208">
        <f>E167*G167</f>
        <v>0</v>
      </c>
      <c r="J167" s="302">
        <f t="shared" si="13"/>
        <v>12099.798000000001</v>
      </c>
      <c r="K167" s="303">
        <v>11897.1</v>
      </c>
      <c r="L167" s="238">
        <v>0</v>
      </c>
      <c r="M167" s="208">
        <f>H167-K167</f>
        <v>202.69800000000032</v>
      </c>
      <c r="N167" s="208">
        <v>0</v>
      </c>
      <c r="O167" s="443">
        <v>0</v>
      </c>
      <c r="P167" s="299">
        <v>0</v>
      </c>
      <c r="Q167" s="299">
        <v>0</v>
      </c>
    </row>
    <row r="168" spans="1:36" s="32" customFormat="1" ht="65.25" customHeight="1">
      <c r="A168" s="175"/>
      <c r="B168" s="548"/>
      <c r="C168" s="206"/>
      <c r="D168" s="300">
        <v>2026</v>
      </c>
      <c r="E168" s="301">
        <v>887.9</v>
      </c>
      <c r="F168" s="419">
        <v>3.89</v>
      </c>
      <c r="G168" s="420">
        <v>0</v>
      </c>
      <c r="H168" s="421">
        <f t="shared" si="12"/>
        <v>3453.931</v>
      </c>
      <c r="I168" s="421">
        <f>E168*G168</f>
        <v>0</v>
      </c>
      <c r="J168" s="421">
        <f t="shared" si="13"/>
        <v>3453.931</v>
      </c>
      <c r="K168" s="422">
        <v>3414.17</v>
      </c>
      <c r="L168" s="423">
        <v>0</v>
      </c>
      <c r="M168" s="421">
        <f>H168-K168</f>
        <v>39.760999999999967</v>
      </c>
      <c r="N168" s="421">
        <v>0</v>
      </c>
      <c r="O168" s="444">
        <v>0</v>
      </c>
      <c r="P168" s="299">
        <v>0</v>
      </c>
      <c r="Q168" s="299">
        <v>0</v>
      </c>
    </row>
    <row r="169" spans="1:36" s="25" customFormat="1" ht="12.75" customHeight="1">
      <c r="A169" s="176"/>
      <c r="B169" s="553" t="s">
        <v>45</v>
      </c>
      <c r="C169" s="86"/>
      <c r="D169" s="142">
        <v>2011</v>
      </c>
      <c r="E169" s="143">
        <v>2207</v>
      </c>
      <c r="F169" s="144">
        <v>4.4000000000000004</v>
      </c>
      <c r="G169" s="145">
        <v>6</v>
      </c>
      <c r="H169" s="47">
        <f>(E169*F169)</f>
        <v>9710.8000000000011</v>
      </c>
      <c r="I169" s="48">
        <f t="shared" si="11"/>
        <v>13242</v>
      </c>
      <c r="J169" s="47">
        <f t="shared" ref="J169:J181" si="15">SUM(H169,I169)</f>
        <v>22952.800000000003</v>
      </c>
      <c r="K169" s="146">
        <v>3278</v>
      </c>
      <c r="L169" s="146">
        <v>0</v>
      </c>
      <c r="M169" s="102">
        <f t="shared" ref="M169:N174" si="16">SUM(H169-K169)</f>
        <v>6432.8000000000011</v>
      </c>
      <c r="N169" s="49">
        <f t="shared" si="16"/>
        <v>13242</v>
      </c>
      <c r="O169" s="46">
        <v>0</v>
      </c>
      <c r="P169" s="128">
        <v>0</v>
      </c>
      <c r="Q169" s="128">
        <v>0</v>
      </c>
    </row>
    <row r="170" spans="1:36" s="25" customFormat="1">
      <c r="A170" s="176"/>
      <c r="B170" s="553"/>
      <c r="C170" s="86"/>
      <c r="D170" s="147">
        <v>2012</v>
      </c>
      <c r="E170" s="148">
        <v>1495</v>
      </c>
      <c r="F170" s="149" t="s">
        <v>10</v>
      </c>
      <c r="G170" s="150">
        <v>18</v>
      </c>
      <c r="H170" s="68">
        <v>5823.4</v>
      </c>
      <c r="I170" s="54">
        <f>SUM(E170*G170)</f>
        <v>26910</v>
      </c>
      <c r="J170" s="53">
        <f t="shared" si="15"/>
        <v>32733.4</v>
      </c>
      <c r="K170" s="151">
        <v>6432.8</v>
      </c>
      <c r="L170" s="151">
        <v>2000</v>
      </c>
      <c r="M170" s="152">
        <f t="shared" si="16"/>
        <v>-609.40000000000055</v>
      </c>
      <c r="N170" s="55">
        <f t="shared" si="16"/>
        <v>24910</v>
      </c>
      <c r="O170" s="52">
        <v>0</v>
      </c>
      <c r="P170" s="129">
        <v>0</v>
      </c>
      <c r="Q170" s="129">
        <v>0</v>
      </c>
    </row>
    <row r="171" spans="1:36" s="25" customFormat="1">
      <c r="A171" s="176"/>
      <c r="B171" s="553"/>
      <c r="C171" s="86"/>
      <c r="D171" s="147">
        <v>2013</v>
      </c>
      <c r="E171" s="148">
        <v>1015</v>
      </c>
      <c r="F171" s="149">
        <v>0.97</v>
      </c>
      <c r="G171" s="150">
        <v>30</v>
      </c>
      <c r="H171" s="53">
        <f t="shared" ref="H171:H181" si="17">(E171*F171)</f>
        <v>984.55</v>
      </c>
      <c r="I171" s="54">
        <f>SUM(E171*G171)</f>
        <v>30450</v>
      </c>
      <c r="J171" s="53">
        <f t="shared" si="15"/>
        <v>31434.55</v>
      </c>
      <c r="K171" s="151">
        <v>6828</v>
      </c>
      <c r="L171" s="151">
        <v>4440</v>
      </c>
      <c r="M171" s="152">
        <f t="shared" si="16"/>
        <v>-5843.45</v>
      </c>
      <c r="N171" s="55">
        <f t="shared" si="16"/>
        <v>26010</v>
      </c>
      <c r="O171" s="52">
        <v>0</v>
      </c>
      <c r="P171" s="129">
        <v>0</v>
      </c>
      <c r="Q171" s="129">
        <v>0</v>
      </c>
    </row>
    <row r="172" spans="1:36" s="25" customFormat="1">
      <c r="A172" s="176"/>
      <c r="B172" s="553"/>
      <c r="C172" s="86"/>
      <c r="D172" s="147">
        <v>2014</v>
      </c>
      <c r="E172" s="148">
        <v>631</v>
      </c>
      <c r="F172" s="149">
        <v>0.97</v>
      </c>
      <c r="G172" s="153" t="s">
        <v>19</v>
      </c>
      <c r="H172" s="53">
        <f t="shared" si="17"/>
        <v>612.06999999999994</v>
      </c>
      <c r="I172" s="54">
        <v>21714</v>
      </c>
      <c r="J172" s="53">
        <f t="shared" si="15"/>
        <v>22326.07</v>
      </c>
      <c r="K172" s="151">
        <v>116.4</v>
      </c>
      <c r="L172" s="151">
        <v>5280</v>
      </c>
      <c r="M172" s="152">
        <f t="shared" si="16"/>
        <v>495.66999999999996</v>
      </c>
      <c r="N172" s="55">
        <f t="shared" si="16"/>
        <v>16434</v>
      </c>
      <c r="O172" s="52">
        <v>0</v>
      </c>
      <c r="P172" s="129">
        <v>0</v>
      </c>
      <c r="Q172" s="129">
        <v>0</v>
      </c>
    </row>
    <row r="173" spans="1:36" s="25" customFormat="1" ht="25.5">
      <c r="A173" s="176"/>
      <c r="B173" s="553"/>
      <c r="C173" s="86" t="s">
        <v>46</v>
      </c>
      <c r="D173" s="147">
        <v>2015</v>
      </c>
      <c r="E173" s="148">
        <v>683</v>
      </c>
      <c r="F173" s="149">
        <v>0.97</v>
      </c>
      <c r="G173" s="150">
        <v>28</v>
      </c>
      <c r="H173" s="53">
        <f t="shared" si="17"/>
        <v>662.51</v>
      </c>
      <c r="I173" s="54">
        <f t="shared" ref="I173:I181" si="18">SUM(E173*G173)</f>
        <v>19124</v>
      </c>
      <c r="J173" s="53">
        <f t="shared" si="15"/>
        <v>19786.509999999998</v>
      </c>
      <c r="K173" s="151">
        <v>0</v>
      </c>
      <c r="L173" s="151">
        <v>0</v>
      </c>
      <c r="M173" s="152">
        <f t="shared" si="16"/>
        <v>662.51</v>
      </c>
      <c r="N173" s="55">
        <f t="shared" si="16"/>
        <v>19124</v>
      </c>
      <c r="O173" s="52">
        <v>0</v>
      </c>
      <c r="P173" s="129">
        <v>0</v>
      </c>
      <c r="Q173" s="129">
        <v>0</v>
      </c>
    </row>
    <row r="174" spans="1:36" s="25" customFormat="1">
      <c r="A174" s="176"/>
      <c r="B174" s="553"/>
      <c r="C174" s="86"/>
      <c r="D174" s="147">
        <v>2016</v>
      </c>
      <c r="E174" s="154">
        <v>672</v>
      </c>
      <c r="F174" s="155">
        <v>0.97</v>
      </c>
      <c r="G174" s="156">
        <v>36</v>
      </c>
      <c r="H174" s="53">
        <f t="shared" si="17"/>
        <v>651.84</v>
      </c>
      <c r="I174" s="54">
        <f t="shared" si="18"/>
        <v>24192</v>
      </c>
      <c r="J174" s="53">
        <f t="shared" si="15"/>
        <v>24843.84</v>
      </c>
      <c r="K174" s="157">
        <v>0</v>
      </c>
      <c r="L174" s="157">
        <v>475.79</v>
      </c>
      <c r="M174" s="152">
        <f t="shared" si="16"/>
        <v>651.84</v>
      </c>
      <c r="N174" s="55">
        <f t="shared" si="16"/>
        <v>23716.21</v>
      </c>
      <c r="O174" s="52">
        <v>0</v>
      </c>
      <c r="P174" s="129">
        <v>0</v>
      </c>
      <c r="Q174" s="129">
        <v>0</v>
      </c>
    </row>
    <row r="175" spans="1:36" s="25" customFormat="1">
      <c r="A175" s="176"/>
      <c r="B175" s="553"/>
      <c r="C175" s="86"/>
      <c r="D175" s="158">
        <v>2017</v>
      </c>
      <c r="E175" s="51">
        <v>602</v>
      </c>
      <c r="F175" s="155">
        <v>0.97</v>
      </c>
      <c r="G175" s="52">
        <v>40</v>
      </c>
      <c r="H175" s="53">
        <f t="shared" si="17"/>
        <v>583.93999999999994</v>
      </c>
      <c r="I175" s="54">
        <f t="shared" si="18"/>
        <v>24080</v>
      </c>
      <c r="J175" s="53">
        <f t="shared" si="15"/>
        <v>24663.94</v>
      </c>
      <c r="K175" s="55">
        <v>1414.26</v>
      </c>
      <c r="L175" s="52">
        <v>127556.21</v>
      </c>
      <c r="M175" s="152">
        <f>H175-K175</f>
        <v>-830.32</v>
      </c>
      <c r="N175" s="55">
        <f t="shared" ref="N175:N181" si="19">SUM(I175-L175)</f>
        <v>-103476.21</v>
      </c>
      <c r="O175" s="52">
        <v>0</v>
      </c>
      <c r="P175" s="129">
        <v>0</v>
      </c>
      <c r="Q175" s="129">
        <v>0</v>
      </c>
      <c r="R175" s="36"/>
    </row>
    <row r="176" spans="1:36" s="15" customFormat="1" ht="12.75" customHeight="1">
      <c r="A176" s="177"/>
      <c r="B176" s="553"/>
      <c r="C176" s="135"/>
      <c r="D176" s="158">
        <v>2018</v>
      </c>
      <c r="E176" s="51">
        <v>0</v>
      </c>
      <c r="F176" s="155">
        <v>0.97</v>
      </c>
      <c r="G176" s="52">
        <v>45</v>
      </c>
      <c r="H176" s="53">
        <f t="shared" si="17"/>
        <v>0</v>
      </c>
      <c r="I176" s="54">
        <f t="shared" si="18"/>
        <v>0</v>
      </c>
      <c r="J176" s="53">
        <f t="shared" si="15"/>
        <v>0</v>
      </c>
      <c r="K176" s="55">
        <v>959.65</v>
      </c>
      <c r="L176" s="52">
        <v>19960</v>
      </c>
      <c r="M176" s="152">
        <f t="shared" ref="M176:M181" si="20">SUM(H176-K176)</f>
        <v>-959.65</v>
      </c>
      <c r="N176" s="55">
        <f t="shared" si="19"/>
        <v>-19960</v>
      </c>
      <c r="O176" s="52">
        <v>0</v>
      </c>
      <c r="P176" s="129">
        <v>0</v>
      </c>
      <c r="Q176" s="129">
        <v>0</v>
      </c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</row>
    <row r="177" spans="1:36" s="15" customFormat="1" ht="12.75" customHeight="1">
      <c r="A177" s="177"/>
      <c r="B177" s="553"/>
      <c r="C177" s="120"/>
      <c r="D177" s="158">
        <v>2019</v>
      </c>
      <c r="E177" s="51">
        <v>0</v>
      </c>
      <c r="F177" s="155">
        <v>0.97</v>
      </c>
      <c r="G177" s="52">
        <v>57</v>
      </c>
      <c r="H177" s="53">
        <f t="shared" si="17"/>
        <v>0</v>
      </c>
      <c r="I177" s="54">
        <f t="shared" si="18"/>
        <v>0</v>
      </c>
      <c r="J177" s="53">
        <f t="shared" si="15"/>
        <v>0</v>
      </c>
      <c r="K177" s="55">
        <v>0</v>
      </c>
      <c r="L177" s="52">
        <v>0</v>
      </c>
      <c r="M177" s="152">
        <f t="shared" si="20"/>
        <v>0</v>
      </c>
      <c r="N177" s="55">
        <f t="shared" si="19"/>
        <v>0</v>
      </c>
      <c r="O177" s="52">
        <v>0</v>
      </c>
      <c r="P177" s="129">
        <v>0</v>
      </c>
      <c r="Q177" s="129">
        <v>0</v>
      </c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</row>
    <row r="178" spans="1:36" s="15" customFormat="1" ht="12.75" customHeight="1">
      <c r="A178" s="177"/>
      <c r="B178" s="553"/>
      <c r="C178" s="135"/>
      <c r="D178" s="158">
        <v>2020</v>
      </c>
      <c r="E178" s="51">
        <v>0</v>
      </c>
      <c r="F178" s="52">
        <v>0</v>
      </c>
      <c r="G178" s="52">
        <v>0</v>
      </c>
      <c r="H178" s="53">
        <f t="shared" si="17"/>
        <v>0</v>
      </c>
      <c r="I178" s="54">
        <f t="shared" si="18"/>
        <v>0</v>
      </c>
      <c r="J178" s="53">
        <f t="shared" si="15"/>
        <v>0</v>
      </c>
      <c r="K178" s="55">
        <v>0</v>
      </c>
      <c r="L178" s="52">
        <v>0</v>
      </c>
      <c r="M178" s="152">
        <f t="shared" si="20"/>
        <v>0</v>
      </c>
      <c r="N178" s="55">
        <f t="shared" si="19"/>
        <v>0</v>
      </c>
      <c r="O178" s="52">
        <v>0</v>
      </c>
      <c r="P178" s="129">
        <v>0</v>
      </c>
      <c r="Q178" s="129">
        <v>0</v>
      </c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</row>
    <row r="179" spans="1:36" s="15" customFormat="1" ht="12.75" customHeight="1">
      <c r="A179" s="177"/>
      <c r="B179" s="553"/>
      <c r="C179" s="135"/>
      <c r="D179" s="159">
        <v>2021</v>
      </c>
      <c r="E179" s="51">
        <v>0</v>
      </c>
      <c r="F179" s="52">
        <v>0</v>
      </c>
      <c r="G179" s="52">
        <v>0</v>
      </c>
      <c r="H179" s="53">
        <f t="shared" si="17"/>
        <v>0</v>
      </c>
      <c r="I179" s="54">
        <f t="shared" si="18"/>
        <v>0</v>
      </c>
      <c r="J179" s="53">
        <f t="shared" si="15"/>
        <v>0</v>
      </c>
      <c r="K179" s="55">
        <v>0</v>
      </c>
      <c r="L179" s="52">
        <v>0</v>
      </c>
      <c r="M179" s="152">
        <f t="shared" si="20"/>
        <v>0</v>
      </c>
      <c r="N179" s="55">
        <f t="shared" si="19"/>
        <v>0</v>
      </c>
      <c r="O179" s="52">
        <v>86277.79</v>
      </c>
      <c r="P179" s="129">
        <v>0</v>
      </c>
      <c r="Q179" s="129">
        <v>0</v>
      </c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</row>
    <row r="180" spans="1:36" s="31" customFormat="1" ht="12.75" customHeight="1">
      <c r="A180" s="178"/>
      <c r="B180" s="553"/>
      <c r="C180" s="135"/>
      <c r="D180" s="141">
        <v>2022</v>
      </c>
      <c r="E180" s="160">
        <v>0</v>
      </c>
      <c r="F180" s="110">
        <v>0</v>
      </c>
      <c r="G180" s="110">
        <v>0</v>
      </c>
      <c r="H180" s="52">
        <f t="shared" si="17"/>
        <v>0</v>
      </c>
      <c r="I180" s="52">
        <f t="shared" si="18"/>
        <v>0</v>
      </c>
      <c r="J180" s="52">
        <f t="shared" si="15"/>
        <v>0</v>
      </c>
      <c r="K180" s="52">
        <v>0</v>
      </c>
      <c r="L180" s="52">
        <v>0</v>
      </c>
      <c r="M180" s="52">
        <f t="shared" si="20"/>
        <v>0</v>
      </c>
      <c r="N180" s="52">
        <f t="shared" si="19"/>
        <v>0</v>
      </c>
      <c r="O180" s="110">
        <v>0</v>
      </c>
      <c r="P180" s="130">
        <v>0</v>
      </c>
      <c r="Q180" s="130">
        <v>0</v>
      </c>
      <c r="R180" s="30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</row>
    <row r="181" spans="1:36" s="31" customFormat="1" ht="13.5" customHeight="1" thickBot="1">
      <c r="A181" s="178"/>
      <c r="B181" s="554"/>
      <c r="C181" s="136"/>
      <c r="D181" s="85">
        <v>2023</v>
      </c>
      <c r="E181" s="161">
        <v>0</v>
      </c>
      <c r="F181" s="59">
        <v>0</v>
      </c>
      <c r="G181" s="59">
        <v>0</v>
      </c>
      <c r="H181" s="59">
        <f t="shared" si="17"/>
        <v>0</v>
      </c>
      <c r="I181" s="59">
        <f t="shared" si="18"/>
        <v>0</v>
      </c>
      <c r="J181" s="59">
        <f t="shared" si="15"/>
        <v>0</v>
      </c>
      <c r="K181" s="59">
        <v>0</v>
      </c>
      <c r="L181" s="59">
        <v>0</v>
      </c>
      <c r="M181" s="59">
        <f t="shared" si="20"/>
        <v>0</v>
      </c>
      <c r="N181" s="59">
        <f t="shared" si="19"/>
        <v>0</v>
      </c>
      <c r="O181" s="59">
        <v>73400</v>
      </c>
      <c r="P181" s="131">
        <v>0</v>
      </c>
      <c r="Q181" s="131">
        <v>0</v>
      </c>
      <c r="R181" s="30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</row>
    <row r="182" spans="1:36" s="16" customFormat="1" ht="12" customHeight="1">
      <c r="A182" s="523"/>
      <c r="B182" s="462" t="s">
        <v>23</v>
      </c>
      <c r="C182" s="499" t="s">
        <v>24</v>
      </c>
      <c r="D182" s="340">
        <v>2011</v>
      </c>
      <c r="E182" s="341">
        <v>3022</v>
      </c>
      <c r="F182" s="503">
        <v>1.26</v>
      </c>
      <c r="G182" s="342">
        <v>6</v>
      </c>
      <c r="H182" s="356">
        <f>(E182*F182)</f>
        <v>3807.72</v>
      </c>
      <c r="I182" s="357">
        <f>E182*G182</f>
        <v>18132</v>
      </c>
      <c r="J182" s="356">
        <f t="shared" ref="J182:J192" si="21">SUM(H182,I182)</f>
        <v>21939.72</v>
      </c>
      <c r="K182" s="358">
        <v>3580.92</v>
      </c>
      <c r="L182" s="359">
        <v>12312</v>
      </c>
      <c r="M182" s="360">
        <f t="shared" ref="M182:N187" si="22">SUM(H182-K182)</f>
        <v>226.79999999999973</v>
      </c>
      <c r="N182" s="358">
        <f t="shared" si="22"/>
        <v>5820</v>
      </c>
      <c r="O182" s="342">
        <v>0</v>
      </c>
      <c r="P182" s="361">
        <v>0</v>
      </c>
      <c r="Q182" s="362">
        <v>0</v>
      </c>
    </row>
    <row r="183" spans="1:36" s="16" customFormat="1" ht="12">
      <c r="A183" s="524"/>
      <c r="B183" s="463"/>
      <c r="C183" s="500"/>
      <c r="D183" s="343">
        <v>2012</v>
      </c>
      <c r="E183" s="363">
        <v>4151</v>
      </c>
      <c r="F183" s="504"/>
      <c r="G183" s="345">
        <v>9</v>
      </c>
      <c r="H183" s="345">
        <f>(E183*F182)</f>
        <v>5230.26</v>
      </c>
      <c r="I183" s="345">
        <f>SUM(E183*G183)</f>
        <v>37359</v>
      </c>
      <c r="J183" s="345">
        <f t="shared" si="21"/>
        <v>42589.26</v>
      </c>
      <c r="K183" s="345">
        <v>11963.74</v>
      </c>
      <c r="L183" s="364">
        <v>56837.1</v>
      </c>
      <c r="M183" s="345">
        <f t="shared" si="22"/>
        <v>-6733.48</v>
      </c>
      <c r="N183" s="345">
        <f t="shared" si="22"/>
        <v>-19478.099999999999</v>
      </c>
      <c r="O183" s="345">
        <v>0</v>
      </c>
      <c r="P183" s="365">
        <v>0</v>
      </c>
      <c r="Q183" s="127">
        <v>0</v>
      </c>
    </row>
    <row r="184" spans="1:36" s="16" customFormat="1" ht="12">
      <c r="A184" s="524"/>
      <c r="B184" s="463"/>
      <c r="C184" s="500"/>
      <c r="D184" s="343">
        <v>2013</v>
      </c>
      <c r="E184" s="344">
        <v>3380.03</v>
      </c>
      <c r="F184" s="504"/>
      <c r="G184" s="345" t="s">
        <v>25</v>
      </c>
      <c r="H184" s="345">
        <f>(E184*F182)</f>
        <v>4258.8378000000002</v>
      </c>
      <c r="I184" s="345">
        <v>53919.45</v>
      </c>
      <c r="J184" s="345">
        <f t="shared" si="21"/>
        <v>58178.287799999998</v>
      </c>
      <c r="K184" s="345">
        <v>9251.34</v>
      </c>
      <c r="L184" s="345">
        <v>43478.55</v>
      </c>
      <c r="M184" s="345">
        <f t="shared" si="22"/>
        <v>-4992.5021999999999</v>
      </c>
      <c r="N184" s="345">
        <f t="shared" si="22"/>
        <v>10440.899999999994</v>
      </c>
      <c r="O184" s="345">
        <v>0</v>
      </c>
      <c r="P184" s="365">
        <v>0</v>
      </c>
      <c r="Q184" s="127">
        <v>0</v>
      </c>
    </row>
    <row r="185" spans="1:36" s="16" customFormat="1" ht="12">
      <c r="A185" s="524"/>
      <c r="B185" s="463"/>
      <c r="C185" s="500"/>
      <c r="D185" s="343">
        <v>2014</v>
      </c>
      <c r="E185" s="346">
        <v>1894.97</v>
      </c>
      <c r="F185" s="504"/>
      <c r="G185" s="345" t="s">
        <v>19</v>
      </c>
      <c r="H185" s="345">
        <f>(E185*F182)</f>
        <v>2387.6622000000002</v>
      </c>
      <c r="I185" s="345">
        <v>66587.66</v>
      </c>
      <c r="J185" s="345">
        <f t="shared" si="21"/>
        <v>68975.32220000001</v>
      </c>
      <c r="K185" s="345">
        <v>5741.76</v>
      </c>
      <c r="L185" s="345">
        <v>5105.04</v>
      </c>
      <c r="M185" s="345">
        <f t="shared" si="22"/>
        <v>-3354.0978</v>
      </c>
      <c r="N185" s="345">
        <f t="shared" si="22"/>
        <v>61482.62</v>
      </c>
      <c r="O185" s="345">
        <v>0</v>
      </c>
      <c r="P185" s="365">
        <v>0</v>
      </c>
      <c r="Q185" s="127">
        <v>0</v>
      </c>
    </row>
    <row r="186" spans="1:36" s="16" customFormat="1" ht="12">
      <c r="A186" s="524"/>
      <c r="B186" s="463"/>
      <c r="C186" s="500"/>
      <c r="D186" s="343">
        <v>2015</v>
      </c>
      <c r="E186" s="366">
        <v>1466.17</v>
      </c>
      <c r="F186" s="504"/>
      <c r="G186" s="345">
        <v>28</v>
      </c>
      <c r="H186" s="345">
        <f>(E186*F182)</f>
        <v>1847.3742000000002</v>
      </c>
      <c r="I186" s="345">
        <v>41052.620000000003</v>
      </c>
      <c r="J186" s="345">
        <f t="shared" si="21"/>
        <v>42899.994200000001</v>
      </c>
      <c r="K186" s="345">
        <v>-11375.4</v>
      </c>
      <c r="L186" s="345">
        <v>14328.78</v>
      </c>
      <c r="M186" s="345">
        <f t="shared" si="22"/>
        <v>13222.7742</v>
      </c>
      <c r="N186" s="345">
        <f t="shared" si="22"/>
        <v>26723.840000000004</v>
      </c>
      <c r="O186" s="345">
        <v>0</v>
      </c>
      <c r="P186" s="365">
        <v>0</v>
      </c>
      <c r="Q186" s="127">
        <v>0</v>
      </c>
    </row>
    <row r="187" spans="1:36" s="16" customFormat="1" ht="12">
      <c r="A187" s="524"/>
      <c r="B187" s="463"/>
      <c r="C187" s="500"/>
      <c r="D187" s="343">
        <v>2016</v>
      </c>
      <c r="E187" s="366">
        <v>1213.8900000000001</v>
      </c>
      <c r="F187" s="504"/>
      <c r="G187" s="345">
        <v>36</v>
      </c>
      <c r="H187" s="345">
        <f>(E187*F182)</f>
        <v>1529.5014000000001</v>
      </c>
      <c r="I187" s="345">
        <f>SUM(E187*G187)</f>
        <v>43700.04</v>
      </c>
      <c r="J187" s="345">
        <f t="shared" si="21"/>
        <v>45229.541400000002</v>
      </c>
      <c r="K187" s="345">
        <v>0</v>
      </c>
      <c r="L187" s="345">
        <v>95</v>
      </c>
      <c r="M187" s="345">
        <f t="shared" si="22"/>
        <v>1529.5014000000001</v>
      </c>
      <c r="N187" s="345">
        <f t="shared" si="22"/>
        <v>43605.04</v>
      </c>
      <c r="O187" s="345">
        <v>0</v>
      </c>
      <c r="P187" s="365">
        <v>0</v>
      </c>
      <c r="Q187" s="127">
        <v>0</v>
      </c>
    </row>
    <row r="188" spans="1:36" s="16" customFormat="1" ht="12">
      <c r="A188" s="524"/>
      <c r="B188" s="463"/>
      <c r="C188" s="500"/>
      <c r="D188" s="347">
        <v>2017</v>
      </c>
      <c r="E188" s="366">
        <v>1083.3599999999999</v>
      </c>
      <c r="F188" s="504"/>
      <c r="G188" s="345">
        <v>40</v>
      </c>
      <c r="H188" s="345">
        <f>(E188*F182)</f>
        <v>1365.0336</v>
      </c>
      <c r="I188" s="345">
        <f>SUM(E188*G188)</f>
        <v>43334.399999999994</v>
      </c>
      <c r="J188" s="345">
        <f t="shared" si="21"/>
        <v>44699.433599999997</v>
      </c>
      <c r="K188" s="345">
        <v>654.30999999999995</v>
      </c>
      <c r="L188" s="345">
        <v>43841.64</v>
      </c>
      <c r="M188" s="345">
        <f>H188-K188</f>
        <v>710.72360000000003</v>
      </c>
      <c r="N188" s="345">
        <f>SUM(I188-L188)</f>
        <v>-507.24000000000524</v>
      </c>
      <c r="O188" s="345">
        <v>0</v>
      </c>
      <c r="P188" s="365">
        <v>0</v>
      </c>
      <c r="Q188" s="127">
        <v>0</v>
      </c>
    </row>
    <row r="189" spans="1:36" s="16" customFormat="1" ht="12">
      <c r="A189" s="524"/>
      <c r="B189" s="463"/>
      <c r="C189" s="500"/>
      <c r="D189" s="347">
        <v>2018</v>
      </c>
      <c r="E189" s="366">
        <v>0</v>
      </c>
      <c r="F189" s="504"/>
      <c r="G189" s="345">
        <v>45</v>
      </c>
      <c r="H189" s="345">
        <f>(E189*F182)</f>
        <v>0</v>
      </c>
      <c r="I189" s="345">
        <f>SUM(E189*G182)</f>
        <v>0</v>
      </c>
      <c r="J189" s="345">
        <f t="shared" si="21"/>
        <v>0</v>
      </c>
      <c r="K189" s="345">
        <v>609.70000000000005</v>
      </c>
      <c r="L189" s="345">
        <v>128086.76</v>
      </c>
      <c r="M189" s="345">
        <f>SUM(H189-K189)</f>
        <v>-609.70000000000005</v>
      </c>
      <c r="N189" s="345">
        <f>SUM(I189-L189)</f>
        <v>-128086.76</v>
      </c>
      <c r="O189" s="345">
        <v>279000</v>
      </c>
      <c r="P189" s="365">
        <v>0</v>
      </c>
      <c r="Q189" s="127">
        <v>0</v>
      </c>
    </row>
    <row r="190" spans="1:36" s="16" customFormat="1" ht="12">
      <c r="A190" s="524"/>
      <c r="B190" s="463"/>
      <c r="C190" s="500"/>
      <c r="D190" s="347">
        <v>2019</v>
      </c>
      <c r="E190" s="366">
        <v>0</v>
      </c>
      <c r="F190" s="504"/>
      <c r="G190" s="345">
        <v>57</v>
      </c>
      <c r="H190" s="345">
        <f>(E190*F182)</f>
        <v>0</v>
      </c>
      <c r="I190" s="345">
        <f>SUM(E190*G182)</f>
        <v>0</v>
      </c>
      <c r="J190" s="345">
        <f t="shared" si="21"/>
        <v>0</v>
      </c>
      <c r="K190" s="345">
        <v>0</v>
      </c>
      <c r="L190" s="345">
        <v>0</v>
      </c>
      <c r="M190" s="345">
        <f>SUM(H190-K190)</f>
        <v>0</v>
      </c>
      <c r="N190" s="345">
        <f>SUM(I190-L190)</f>
        <v>0</v>
      </c>
      <c r="O190" s="345">
        <v>0</v>
      </c>
      <c r="P190" s="365">
        <v>0</v>
      </c>
      <c r="Q190" s="127">
        <v>0</v>
      </c>
    </row>
    <row r="191" spans="1:36" s="16" customFormat="1" ht="12">
      <c r="A191" s="524"/>
      <c r="B191" s="463"/>
      <c r="C191" s="500"/>
      <c r="D191" s="347">
        <v>2020</v>
      </c>
      <c r="E191" s="366">
        <v>0</v>
      </c>
      <c r="F191" s="504"/>
      <c r="G191" s="345">
        <v>95</v>
      </c>
      <c r="H191" s="345">
        <f>(E191*F182)</f>
        <v>0</v>
      </c>
      <c r="I191" s="345">
        <f>SUM(E191*G182)</f>
        <v>0</v>
      </c>
      <c r="J191" s="345">
        <f t="shared" si="21"/>
        <v>0</v>
      </c>
      <c r="K191" s="345">
        <v>0</v>
      </c>
      <c r="L191" s="345">
        <v>0</v>
      </c>
      <c r="M191" s="345">
        <f>SUM(H191-K191)</f>
        <v>0</v>
      </c>
      <c r="N191" s="345">
        <f>SUM(I191-L191)</f>
        <v>0</v>
      </c>
      <c r="O191" s="345">
        <v>0</v>
      </c>
      <c r="P191" s="365">
        <v>0</v>
      </c>
      <c r="Q191" s="127">
        <v>0</v>
      </c>
    </row>
    <row r="192" spans="1:36" s="16" customFormat="1" ht="12">
      <c r="A192" s="524"/>
      <c r="B192" s="463"/>
      <c r="C192" s="500"/>
      <c r="D192" s="347">
        <v>2021</v>
      </c>
      <c r="E192" s="367">
        <v>0</v>
      </c>
      <c r="F192" s="505"/>
      <c r="G192" s="368">
        <v>0</v>
      </c>
      <c r="H192" s="345">
        <f>(E192*F182)</f>
        <v>0</v>
      </c>
      <c r="I192" s="345">
        <f>SUM(E192*G182)</f>
        <v>0</v>
      </c>
      <c r="J192" s="345">
        <f t="shared" si="21"/>
        <v>0</v>
      </c>
      <c r="K192" s="345">
        <v>0</v>
      </c>
      <c r="L192" s="345">
        <v>0</v>
      </c>
      <c r="M192" s="345">
        <f>SUM(H192-K192)</f>
        <v>0</v>
      </c>
      <c r="N192" s="345">
        <f>SUM(I192-L192)</f>
        <v>0</v>
      </c>
      <c r="O192" s="345">
        <v>0</v>
      </c>
      <c r="P192" s="365">
        <v>0</v>
      </c>
      <c r="Q192" s="127">
        <v>0</v>
      </c>
    </row>
    <row r="193" spans="1:17" s="16" customFormat="1" ht="12">
      <c r="A193" s="179"/>
      <c r="B193" s="463"/>
      <c r="C193" s="369"/>
      <c r="D193" s="73">
        <v>2022</v>
      </c>
      <c r="E193" s="348">
        <v>0</v>
      </c>
      <c r="F193" s="349">
        <v>0</v>
      </c>
      <c r="G193" s="368">
        <v>0</v>
      </c>
      <c r="H193" s="345">
        <v>0</v>
      </c>
      <c r="I193" s="345">
        <v>0</v>
      </c>
      <c r="J193" s="345">
        <v>0</v>
      </c>
      <c r="K193" s="345">
        <v>0</v>
      </c>
      <c r="L193" s="345">
        <v>0</v>
      </c>
      <c r="M193" s="345">
        <v>0</v>
      </c>
      <c r="N193" s="345">
        <v>0</v>
      </c>
      <c r="O193" s="345">
        <v>0</v>
      </c>
      <c r="P193" s="127">
        <v>0</v>
      </c>
      <c r="Q193" s="127">
        <v>0</v>
      </c>
    </row>
    <row r="194" spans="1:17" s="16" customFormat="1" ht="12">
      <c r="A194" s="241"/>
      <c r="B194" s="463"/>
      <c r="C194" s="369"/>
      <c r="D194" s="73">
        <v>2023</v>
      </c>
      <c r="E194" s="348">
        <v>0</v>
      </c>
      <c r="F194" s="349">
        <v>0</v>
      </c>
      <c r="G194" s="370">
        <v>0</v>
      </c>
      <c r="H194" s="352">
        <v>0</v>
      </c>
      <c r="I194" s="352">
        <v>0</v>
      </c>
      <c r="J194" s="352">
        <v>0</v>
      </c>
      <c r="K194" s="352">
        <v>0</v>
      </c>
      <c r="L194" s="352">
        <v>0</v>
      </c>
      <c r="M194" s="352">
        <v>0</v>
      </c>
      <c r="N194" s="352">
        <v>0</v>
      </c>
      <c r="O194" s="345">
        <v>0</v>
      </c>
      <c r="P194" s="127">
        <v>0</v>
      </c>
      <c r="Q194" s="127">
        <v>0</v>
      </c>
    </row>
    <row r="195" spans="1:17" s="16" customFormat="1" ht="12">
      <c r="A195" s="241"/>
      <c r="B195" s="463"/>
      <c r="C195" s="369"/>
      <c r="D195" s="73">
        <v>2024</v>
      </c>
      <c r="E195" s="348">
        <v>0</v>
      </c>
      <c r="F195" s="349">
        <v>0</v>
      </c>
      <c r="G195" s="370">
        <v>0</v>
      </c>
      <c r="H195" s="352">
        <v>0</v>
      </c>
      <c r="I195" s="352">
        <v>0</v>
      </c>
      <c r="J195" s="352">
        <v>0</v>
      </c>
      <c r="K195" s="352">
        <v>0</v>
      </c>
      <c r="L195" s="352">
        <v>0</v>
      </c>
      <c r="M195" s="352">
        <v>0</v>
      </c>
      <c r="N195" s="352">
        <v>0</v>
      </c>
      <c r="O195" s="345">
        <v>0</v>
      </c>
      <c r="P195" s="127">
        <v>0</v>
      </c>
      <c r="Q195" s="127">
        <v>0</v>
      </c>
    </row>
    <row r="196" spans="1:17" s="16" customFormat="1" thickBot="1">
      <c r="A196" s="179"/>
      <c r="B196" s="464"/>
      <c r="C196" s="369"/>
      <c r="D196" s="371">
        <v>2025</v>
      </c>
      <c r="E196" s="372">
        <v>0</v>
      </c>
      <c r="F196" s="349">
        <v>0</v>
      </c>
      <c r="G196" s="373">
        <v>0</v>
      </c>
      <c r="H196" s="374">
        <v>0</v>
      </c>
      <c r="I196" s="373">
        <v>0</v>
      </c>
      <c r="J196" s="373">
        <v>0</v>
      </c>
      <c r="K196" s="373">
        <v>0</v>
      </c>
      <c r="L196" s="373">
        <v>0</v>
      </c>
      <c r="M196" s="373">
        <v>0</v>
      </c>
      <c r="N196" s="373">
        <v>0</v>
      </c>
      <c r="O196" s="373">
        <v>25084.87</v>
      </c>
      <c r="P196" s="375">
        <v>0</v>
      </c>
      <c r="Q196" s="375">
        <v>0</v>
      </c>
    </row>
    <row r="197" spans="1:17" ht="12.75" customHeight="1">
      <c r="A197" s="507"/>
      <c r="B197" s="508" t="s">
        <v>26</v>
      </c>
      <c r="C197" s="530" t="s">
        <v>28</v>
      </c>
      <c r="D197" s="100">
        <v>2011</v>
      </c>
      <c r="E197" s="101">
        <v>3421.2</v>
      </c>
      <c r="F197" s="122">
        <v>2.2000000000000002</v>
      </c>
      <c r="G197" s="162">
        <v>6</v>
      </c>
      <c r="H197" s="46">
        <f t="shared" ref="H197:H202" si="23">(E197*F197)</f>
        <v>7526.64</v>
      </c>
      <c r="I197" s="46">
        <f>E197*G197</f>
        <v>20527.199999999997</v>
      </c>
      <c r="J197" s="46">
        <f t="shared" ref="J197:J207" si="24">SUM(H197,I197)</f>
        <v>28053.839999999997</v>
      </c>
      <c r="K197" s="46">
        <v>22000</v>
      </c>
      <c r="L197" s="46">
        <v>20000</v>
      </c>
      <c r="M197" s="46">
        <f t="shared" ref="M197:N202" si="25">SUM(H197-K197)</f>
        <v>-14473.36</v>
      </c>
      <c r="N197" s="46">
        <f t="shared" si="25"/>
        <v>527.19999999999709</v>
      </c>
      <c r="O197" s="46">
        <v>0</v>
      </c>
      <c r="P197" s="122">
        <v>0</v>
      </c>
      <c r="Q197" s="122">
        <v>0</v>
      </c>
    </row>
    <row r="198" spans="1:17">
      <c r="A198" s="475"/>
      <c r="B198" s="509"/>
      <c r="C198" s="521"/>
      <c r="D198" s="103">
        <v>2012</v>
      </c>
      <c r="E198" s="104">
        <v>3844.2</v>
      </c>
      <c r="F198" s="58">
        <v>2</v>
      </c>
      <c r="G198" s="109">
        <v>18</v>
      </c>
      <c r="H198" s="52">
        <f t="shared" si="23"/>
        <v>7688.4</v>
      </c>
      <c r="I198" s="52">
        <f>SUM(E198*G198)</f>
        <v>69195.599999999991</v>
      </c>
      <c r="J198" s="52">
        <f t="shared" si="24"/>
        <v>76883.999999999985</v>
      </c>
      <c r="K198" s="52">
        <v>10000</v>
      </c>
      <c r="L198" s="52">
        <v>0</v>
      </c>
      <c r="M198" s="52">
        <f t="shared" si="25"/>
        <v>-2311.6000000000004</v>
      </c>
      <c r="N198" s="52">
        <f t="shared" si="25"/>
        <v>69195.599999999991</v>
      </c>
      <c r="O198" s="52">
        <v>0</v>
      </c>
      <c r="P198" s="58">
        <v>0</v>
      </c>
      <c r="Q198" s="58">
        <v>0</v>
      </c>
    </row>
    <row r="199" spans="1:17">
      <c r="A199" s="475"/>
      <c r="B199" s="509"/>
      <c r="C199" s="521"/>
      <c r="D199" s="103">
        <v>2013</v>
      </c>
      <c r="E199" s="105">
        <v>3778.4</v>
      </c>
      <c r="F199" s="58">
        <v>2</v>
      </c>
      <c r="G199" s="109">
        <v>30</v>
      </c>
      <c r="H199" s="52">
        <f t="shared" si="23"/>
        <v>7556.8</v>
      </c>
      <c r="I199" s="52">
        <f>E199*G199</f>
        <v>113352</v>
      </c>
      <c r="J199" s="52">
        <f t="shared" si="24"/>
        <v>120908.8</v>
      </c>
      <c r="K199" s="52">
        <v>0</v>
      </c>
      <c r="L199" s="52">
        <v>0</v>
      </c>
      <c r="M199" s="52">
        <f t="shared" si="25"/>
        <v>7556.8</v>
      </c>
      <c r="N199" s="52">
        <f t="shared" si="25"/>
        <v>113352</v>
      </c>
      <c r="O199" s="52">
        <v>0</v>
      </c>
      <c r="P199" s="58">
        <v>0</v>
      </c>
      <c r="Q199" s="58">
        <v>0</v>
      </c>
    </row>
    <row r="200" spans="1:17">
      <c r="A200" s="475"/>
      <c r="B200" s="509"/>
      <c r="C200" s="521"/>
      <c r="D200" s="103">
        <v>2014</v>
      </c>
      <c r="E200" s="106">
        <v>2885.4</v>
      </c>
      <c r="F200" s="58">
        <v>2</v>
      </c>
      <c r="G200" s="109" t="s">
        <v>19</v>
      </c>
      <c r="H200" s="52">
        <f t="shared" si="23"/>
        <v>5770.8</v>
      </c>
      <c r="I200" s="52">
        <v>106871.6</v>
      </c>
      <c r="J200" s="52">
        <f t="shared" si="24"/>
        <v>112642.40000000001</v>
      </c>
      <c r="K200" s="52">
        <v>0</v>
      </c>
      <c r="L200" s="52">
        <v>18214</v>
      </c>
      <c r="M200" s="52">
        <f t="shared" si="25"/>
        <v>5770.8</v>
      </c>
      <c r="N200" s="52">
        <f t="shared" si="25"/>
        <v>88657.600000000006</v>
      </c>
      <c r="O200" s="52">
        <v>0</v>
      </c>
      <c r="P200" s="58">
        <v>0</v>
      </c>
      <c r="Q200" s="58">
        <v>0</v>
      </c>
    </row>
    <row r="201" spans="1:17">
      <c r="A201" s="475"/>
      <c r="B201" s="509"/>
      <c r="C201" s="521"/>
      <c r="D201" s="103">
        <v>2015</v>
      </c>
      <c r="E201" s="107">
        <v>1857</v>
      </c>
      <c r="F201" s="58">
        <v>2</v>
      </c>
      <c r="G201" s="109">
        <v>28</v>
      </c>
      <c r="H201" s="52">
        <f t="shared" si="23"/>
        <v>3714</v>
      </c>
      <c r="I201" s="52">
        <f>SUM(E201*G201)</f>
        <v>51996</v>
      </c>
      <c r="J201" s="52">
        <f t="shared" si="24"/>
        <v>55710</v>
      </c>
      <c r="K201" s="52">
        <v>0</v>
      </c>
      <c r="L201" s="52">
        <v>19180.8</v>
      </c>
      <c r="M201" s="52">
        <f t="shared" si="25"/>
        <v>3714</v>
      </c>
      <c r="N201" s="52">
        <f t="shared" si="25"/>
        <v>32815.199999999997</v>
      </c>
      <c r="O201" s="52">
        <v>0</v>
      </c>
      <c r="P201" s="58">
        <v>0</v>
      </c>
      <c r="Q201" s="58">
        <v>0</v>
      </c>
    </row>
    <row r="202" spans="1:17">
      <c r="A202" s="475"/>
      <c r="B202" s="510"/>
      <c r="C202" s="521"/>
      <c r="D202" s="103">
        <v>2016</v>
      </c>
      <c r="E202" s="107">
        <v>908.8</v>
      </c>
      <c r="F202" s="58">
        <v>2</v>
      </c>
      <c r="G202" s="109">
        <v>36</v>
      </c>
      <c r="H202" s="52">
        <f t="shared" si="23"/>
        <v>1817.6</v>
      </c>
      <c r="I202" s="52">
        <f>SUM(E202*G202)</f>
        <v>32716.799999999999</v>
      </c>
      <c r="J202" s="52">
        <f t="shared" si="24"/>
        <v>34534.400000000001</v>
      </c>
      <c r="K202" s="52">
        <v>1975.04</v>
      </c>
      <c r="L202" s="52">
        <v>35161.599999999999</v>
      </c>
      <c r="M202" s="52">
        <f t="shared" si="25"/>
        <v>-157.44000000000005</v>
      </c>
      <c r="N202" s="52">
        <f t="shared" si="25"/>
        <v>-2444.7999999999993</v>
      </c>
      <c r="O202" s="52">
        <v>0</v>
      </c>
      <c r="P202" s="58">
        <v>0</v>
      </c>
      <c r="Q202" s="58">
        <v>0</v>
      </c>
    </row>
    <row r="203" spans="1:17" ht="12.75" customHeight="1">
      <c r="A203" s="475"/>
      <c r="B203" s="549" t="s">
        <v>27</v>
      </c>
      <c r="C203" s="521"/>
      <c r="D203" s="108">
        <v>2017</v>
      </c>
      <c r="E203" s="106">
        <v>555.20000000000005</v>
      </c>
      <c r="F203" s="58">
        <v>2</v>
      </c>
      <c r="G203" s="109">
        <v>40</v>
      </c>
      <c r="H203" s="52">
        <f>(E203*F203)</f>
        <v>1110.4000000000001</v>
      </c>
      <c r="I203" s="52">
        <f>SUM(E203*G203)</f>
        <v>22208</v>
      </c>
      <c r="J203" s="52">
        <f t="shared" si="24"/>
        <v>23318.400000000001</v>
      </c>
      <c r="K203" s="52">
        <v>1209.5999999999999</v>
      </c>
      <c r="L203" s="52">
        <v>86759.2</v>
      </c>
      <c r="M203" s="52">
        <f>H203-K203</f>
        <v>-99.199999999999818</v>
      </c>
      <c r="N203" s="52">
        <f>SUM(I203-L203)</f>
        <v>-64551.199999999997</v>
      </c>
      <c r="O203" s="52">
        <v>35995.199999999997</v>
      </c>
      <c r="P203" s="133">
        <v>0</v>
      </c>
      <c r="Q203" s="133">
        <v>0</v>
      </c>
    </row>
    <row r="204" spans="1:17">
      <c r="A204" s="475"/>
      <c r="B204" s="463"/>
      <c r="C204" s="521"/>
      <c r="D204" s="108">
        <v>2018</v>
      </c>
      <c r="E204" s="106">
        <v>0</v>
      </c>
      <c r="F204" s="58">
        <v>2</v>
      </c>
      <c r="G204" s="109">
        <v>45</v>
      </c>
      <c r="H204" s="52">
        <f>(E204*F197)</f>
        <v>0</v>
      </c>
      <c r="I204" s="52">
        <f>SUM(E204*G197)</f>
        <v>0</v>
      </c>
      <c r="J204" s="52">
        <f t="shared" si="24"/>
        <v>0</v>
      </c>
      <c r="K204" s="52">
        <v>0</v>
      </c>
      <c r="L204" s="52">
        <v>36561.160000000003</v>
      </c>
      <c r="M204" s="52">
        <f>SUM(H204-K204)</f>
        <v>0</v>
      </c>
      <c r="N204" s="52">
        <f>SUM(I204-L204)</f>
        <v>-36561.160000000003</v>
      </c>
      <c r="O204" s="52">
        <v>35976</v>
      </c>
      <c r="P204" s="133">
        <v>0</v>
      </c>
      <c r="Q204" s="133">
        <v>0</v>
      </c>
    </row>
    <row r="205" spans="1:17">
      <c r="A205" s="475"/>
      <c r="B205" s="463"/>
      <c r="C205" s="521"/>
      <c r="D205" s="108">
        <v>2019</v>
      </c>
      <c r="E205" s="106">
        <v>0</v>
      </c>
      <c r="F205" s="58">
        <v>2</v>
      </c>
      <c r="G205" s="109">
        <v>57</v>
      </c>
      <c r="H205" s="52">
        <f>(E205*F197)</f>
        <v>0</v>
      </c>
      <c r="I205" s="52">
        <f>SUM(E205*G197)</f>
        <v>0</v>
      </c>
      <c r="J205" s="52">
        <f t="shared" si="24"/>
        <v>0</v>
      </c>
      <c r="K205" s="52">
        <v>0</v>
      </c>
      <c r="L205" s="52">
        <v>43198.26</v>
      </c>
      <c r="M205" s="52">
        <f>SUM(H205-K205)</f>
        <v>0</v>
      </c>
      <c r="N205" s="52">
        <f>SUM(I205-L205)</f>
        <v>-43198.26</v>
      </c>
      <c r="O205" s="52">
        <v>0</v>
      </c>
      <c r="P205" s="133">
        <v>0</v>
      </c>
      <c r="Q205" s="133">
        <v>0</v>
      </c>
    </row>
    <row r="206" spans="1:17">
      <c r="A206" s="475"/>
      <c r="B206" s="463"/>
      <c r="C206" s="521"/>
      <c r="D206" s="108">
        <v>2020</v>
      </c>
      <c r="E206" s="114">
        <v>0</v>
      </c>
      <c r="F206" s="163"/>
      <c r="G206" s="109">
        <v>95</v>
      </c>
      <c r="H206" s="52">
        <f>(E206*F197)</f>
        <v>0</v>
      </c>
      <c r="I206" s="52">
        <f>SUM(E206*G197)</f>
        <v>0</v>
      </c>
      <c r="J206" s="52">
        <f t="shared" si="24"/>
        <v>0</v>
      </c>
      <c r="K206" s="52"/>
      <c r="L206" s="52">
        <v>157792.18</v>
      </c>
      <c r="M206" s="52">
        <f>SUM(H206-K206)</f>
        <v>0</v>
      </c>
      <c r="N206" s="52">
        <f>SUM(I206-L206)</f>
        <v>-157792.18</v>
      </c>
      <c r="O206" s="52">
        <v>0</v>
      </c>
      <c r="P206" s="133">
        <v>0</v>
      </c>
      <c r="Q206" s="133">
        <v>0</v>
      </c>
    </row>
    <row r="207" spans="1:17">
      <c r="A207" s="475"/>
      <c r="B207" s="463"/>
      <c r="C207" s="521"/>
      <c r="D207" s="108">
        <v>2021</v>
      </c>
      <c r="E207" s="114">
        <v>0</v>
      </c>
      <c r="F207" s="163"/>
      <c r="G207" s="109"/>
      <c r="H207" s="52">
        <f>(E207*F197)</f>
        <v>0</v>
      </c>
      <c r="I207" s="52">
        <f>SUM(E207*G197)</f>
        <v>0</v>
      </c>
      <c r="J207" s="52">
        <f t="shared" si="24"/>
        <v>0</v>
      </c>
      <c r="K207" s="52">
        <v>0</v>
      </c>
      <c r="L207" s="52">
        <v>0</v>
      </c>
      <c r="M207" s="52">
        <f>SUM(H207-K207)</f>
        <v>0</v>
      </c>
      <c r="N207" s="52">
        <f>SUM(I207-L207)</f>
        <v>0</v>
      </c>
      <c r="O207" s="52">
        <v>166411.38</v>
      </c>
      <c r="P207" s="133">
        <v>0</v>
      </c>
      <c r="Q207" s="133">
        <v>0</v>
      </c>
    </row>
    <row r="208" spans="1:17" ht="14.25">
      <c r="A208" s="180"/>
      <c r="B208" s="463"/>
      <c r="C208" s="521"/>
      <c r="D208" s="137">
        <v>2022</v>
      </c>
      <c r="E208" s="114">
        <v>0</v>
      </c>
      <c r="F208" s="163">
        <v>0</v>
      </c>
      <c r="G208" s="164">
        <v>0</v>
      </c>
      <c r="H208" s="52">
        <v>0</v>
      </c>
      <c r="I208" s="52">
        <v>0</v>
      </c>
      <c r="J208" s="52">
        <v>0</v>
      </c>
      <c r="K208" s="52">
        <v>0</v>
      </c>
      <c r="L208" s="52">
        <v>0</v>
      </c>
      <c r="M208" s="52">
        <v>0</v>
      </c>
      <c r="N208" s="52">
        <v>0</v>
      </c>
      <c r="O208" s="52">
        <v>46200</v>
      </c>
      <c r="P208" s="165">
        <v>0</v>
      </c>
      <c r="Q208" s="165">
        <v>0</v>
      </c>
    </row>
    <row r="209" spans="1:17" ht="15" thickBot="1">
      <c r="A209" s="180"/>
      <c r="B209" s="463"/>
      <c r="C209" s="521"/>
      <c r="D209" s="219">
        <v>2023</v>
      </c>
      <c r="E209" s="220">
        <v>0</v>
      </c>
      <c r="F209" s="124">
        <v>0</v>
      </c>
      <c r="G209" s="221">
        <v>0</v>
      </c>
      <c r="H209" s="202">
        <v>0</v>
      </c>
      <c r="I209" s="202">
        <v>0</v>
      </c>
      <c r="J209" s="202">
        <v>0</v>
      </c>
      <c r="K209" s="202">
        <v>0</v>
      </c>
      <c r="L209" s="202">
        <v>0</v>
      </c>
      <c r="M209" s="202">
        <v>0</v>
      </c>
      <c r="N209" s="202">
        <v>0</v>
      </c>
      <c r="O209" s="202">
        <v>35227.68</v>
      </c>
      <c r="P209" s="222">
        <v>0</v>
      </c>
      <c r="Q209" s="134">
        <v>0</v>
      </c>
    </row>
    <row r="210" spans="1:17" ht="15" thickBot="1">
      <c r="A210" s="198"/>
      <c r="B210" s="464"/>
      <c r="C210" s="531"/>
      <c r="D210" s="225">
        <v>2024</v>
      </c>
      <c r="E210" s="114">
        <v>0</v>
      </c>
      <c r="F210" s="58">
        <v>0</v>
      </c>
      <c r="G210" s="52">
        <v>0</v>
      </c>
      <c r="H210" s="52">
        <v>0</v>
      </c>
      <c r="I210" s="52">
        <v>0</v>
      </c>
      <c r="J210" s="52">
        <v>0</v>
      </c>
      <c r="K210" s="52">
        <v>0</v>
      </c>
      <c r="L210" s="52">
        <v>0</v>
      </c>
      <c r="M210" s="52">
        <v>0</v>
      </c>
      <c r="N210" s="52">
        <v>0</v>
      </c>
      <c r="O210" s="52">
        <v>115817.97</v>
      </c>
      <c r="P210" s="133">
        <v>0</v>
      </c>
      <c r="Q210" s="165">
        <v>0</v>
      </c>
    </row>
    <row r="211" spans="1:17" ht="12.75" customHeight="1">
      <c r="A211" s="181"/>
      <c r="B211" s="468" t="s">
        <v>29</v>
      </c>
      <c r="C211" s="465" t="s">
        <v>30</v>
      </c>
      <c r="D211" s="340">
        <v>2011</v>
      </c>
      <c r="E211" s="341">
        <v>41371</v>
      </c>
      <c r="F211" s="501">
        <v>2.42</v>
      </c>
      <c r="G211" s="342" t="s">
        <v>31</v>
      </c>
      <c r="H211" s="342">
        <f>(E211*F211)</f>
        <v>100117.81999999999</v>
      </c>
      <c r="I211" s="342">
        <v>176355</v>
      </c>
      <c r="J211" s="342">
        <f t="shared" ref="J211:J221" si="26">SUM(H211,I211)</f>
        <v>276472.82</v>
      </c>
      <c r="K211" s="342">
        <v>58799.47</v>
      </c>
      <c r="L211" s="342">
        <v>0</v>
      </c>
      <c r="M211" s="342">
        <f t="shared" ref="M211:N216" si="27">SUM(H211-K211)</f>
        <v>41318.349999999991</v>
      </c>
      <c r="N211" s="342">
        <f t="shared" si="27"/>
        <v>176355</v>
      </c>
      <c r="O211" s="342">
        <v>0</v>
      </c>
      <c r="P211" s="113">
        <v>0</v>
      </c>
      <c r="Q211" s="113">
        <v>0</v>
      </c>
    </row>
    <row r="212" spans="1:17" ht="12.75" customHeight="1">
      <c r="A212" s="475"/>
      <c r="B212" s="469"/>
      <c r="C212" s="466"/>
      <c r="D212" s="343">
        <v>2012</v>
      </c>
      <c r="E212" s="344">
        <v>23465</v>
      </c>
      <c r="F212" s="502"/>
      <c r="G212" s="345">
        <v>9</v>
      </c>
      <c r="H212" s="345">
        <f>(E212*F211)</f>
        <v>56785.299999999996</v>
      </c>
      <c r="I212" s="345">
        <f>SUM(E212*G212)</f>
        <v>211185</v>
      </c>
      <c r="J212" s="345">
        <f t="shared" si="26"/>
        <v>267970.3</v>
      </c>
      <c r="K212" s="345">
        <v>68036.42</v>
      </c>
      <c r="L212" s="345">
        <v>6962</v>
      </c>
      <c r="M212" s="345">
        <f t="shared" si="27"/>
        <v>-11251.120000000003</v>
      </c>
      <c r="N212" s="345">
        <f t="shared" si="27"/>
        <v>204223</v>
      </c>
      <c r="O212" s="345">
        <v>0</v>
      </c>
      <c r="P212" s="37">
        <v>0</v>
      </c>
      <c r="Q212" s="37">
        <v>0</v>
      </c>
    </row>
    <row r="213" spans="1:17" ht="12.75" customHeight="1">
      <c r="A213" s="475"/>
      <c r="B213" s="469"/>
      <c r="C213" s="466"/>
      <c r="D213" s="343">
        <v>2013</v>
      </c>
      <c r="E213" s="344">
        <v>19490</v>
      </c>
      <c r="F213" s="502"/>
      <c r="G213" s="345">
        <v>15</v>
      </c>
      <c r="H213" s="345">
        <f>(E213*F211)</f>
        <v>47165.799999999996</v>
      </c>
      <c r="I213" s="345">
        <f>SUM(E213*G213)</f>
        <v>292350</v>
      </c>
      <c r="J213" s="345">
        <f t="shared" si="26"/>
        <v>339515.8</v>
      </c>
      <c r="K213" s="345">
        <v>11000</v>
      </c>
      <c r="L213" s="345">
        <v>6000</v>
      </c>
      <c r="M213" s="345">
        <f t="shared" si="27"/>
        <v>36165.799999999996</v>
      </c>
      <c r="N213" s="345">
        <f t="shared" si="27"/>
        <v>286350</v>
      </c>
      <c r="O213" s="345">
        <v>0</v>
      </c>
      <c r="P213" s="37">
        <v>0</v>
      </c>
      <c r="Q213" s="37">
        <v>0</v>
      </c>
    </row>
    <row r="214" spans="1:17" ht="12.75" customHeight="1">
      <c r="A214" s="475"/>
      <c r="B214" s="469"/>
      <c r="C214" s="466"/>
      <c r="D214" s="343">
        <v>2014</v>
      </c>
      <c r="E214" s="346">
        <v>19265</v>
      </c>
      <c r="F214" s="502"/>
      <c r="G214" s="345" t="s">
        <v>19</v>
      </c>
      <c r="H214" s="345">
        <f>(E214*F211)</f>
        <v>46621.299999999996</v>
      </c>
      <c r="I214" s="345">
        <v>671264</v>
      </c>
      <c r="J214" s="345">
        <f t="shared" si="26"/>
        <v>717885.3</v>
      </c>
      <c r="K214" s="345">
        <v>15000</v>
      </c>
      <c r="L214" s="345">
        <v>13000</v>
      </c>
      <c r="M214" s="345">
        <f t="shared" si="27"/>
        <v>31621.299999999996</v>
      </c>
      <c r="N214" s="345">
        <f t="shared" si="27"/>
        <v>658264</v>
      </c>
      <c r="O214" s="345">
        <v>0</v>
      </c>
      <c r="P214" s="37">
        <v>0</v>
      </c>
      <c r="Q214" s="37">
        <v>0</v>
      </c>
    </row>
    <row r="215" spans="1:17" ht="12.75" customHeight="1">
      <c r="A215" s="475"/>
      <c r="B215" s="469"/>
      <c r="C215" s="466"/>
      <c r="D215" s="343">
        <v>2015</v>
      </c>
      <c r="E215" s="346">
        <v>21063</v>
      </c>
      <c r="F215" s="502"/>
      <c r="G215" s="345">
        <v>28</v>
      </c>
      <c r="H215" s="345">
        <f>(E215*F211)</f>
        <v>50972.46</v>
      </c>
      <c r="I215" s="345">
        <f t="shared" ref="I215:I223" si="28">SUM(E215*G215)</f>
        <v>589764</v>
      </c>
      <c r="J215" s="345">
        <f t="shared" si="26"/>
        <v>640736.46</v>
      </c>
      <c r="K215" s="345">
        <v>9000</v>
      </c>
      <c r="L215" s="345">
        <v>4500</v>
      </c>
      <c r="M215" s="345">
        <f t="shared" si="27"/>
        <v>41972.46</v>
      </c>
      <c r="N215" s="345">
        <f t="shared" si="27"/>
        <v>585264</v>
      </c>
      <c r="O215" s="345">
        <v>0</v>
      </c>
      <c r="P215" s="37">
        <v>0</v>
      </c>
      <c r="Q215" s="37">
        <v>0</v>
      </c>
    </row>
    <row r="216" spans="1:17" ht="12.75" customHeight="1">
      <c r="A216" s="475"/>
      <c r="B216" s="469"/>
      <c r="C216" s="466"/>
      <c r="D216" s="343">
        <v>2016</v>
      </c>
      <c r="E216" s="346">
        <v>12005</v>
      </c>
      <c r="F216" s="502"/>
      <c r="G216" s="345">
        <v>36</v>
      </c>
      <c r="H216" s="345">
        <f>(E216*F211)</f>
        <v>29052.1</v>
      </c>
      <c r="I216" s="345">
        <f t="shared" si="28"/>
        <v>432180</v>
      </c>
      <c r="J216" s="345">
        <f t="shared" si="26"/>
        <v>461232.1</v>
      </c>
      <c r="K216" s="345">
        <v>3000</v>
      </c>
      <c r="L216" s="345">
        <v>13600.62</v>
      </c>
      <c r="M216" s="345">
        <f t="shared" si="27"/>
        <v>26052.1</v>
      </c>
      <c r="N216" s="345">
        <f t="shared" si="27"/>
        <v>418579.38</v>
      </c>
      <c r="O216" s="345">
        <v>0</v>
      </c>
      <c r="P216" s="37">
        <v>0</v>
      </c>
      <c r="Q216" s="37">
        <v>0</v>
      </c>
    </row>
    <row r="217" spans="1:17" ht="12.75" customHeight="1">
      <c r="A217" s="475"/>
      <c r="B217" s="469"/>
      <c r="C217" s="466"/>
      <c r="D217" s="347">
        <v>2017</v>
      </c>
      <c r="E217" s="346">
        <v>15269</v>
      </c>
      <c r="F217" s="502"/>
      <c r="G217" s="345">
        <v>40</v>
      </c>
      <c r="H217" s="345">
        <f>(E217*F211)</f>
        <v>36950.979999999996</v>
      </c>
      <c r="I217" s="345">
        <f t="shared" si="28"/>
        <v>610760</v>
      </c>
      <c r="J217" s="345">
        <f t="shared" si="26"/>
        <v>647710.98</v>
      </c>
      <c r="K217" s="345">
        <v>0</v>
      </c>
      <c r="L217" s="345">
        <v>2323158.52</v>
      </c>
      <c r="M217" s="345">
        <f>H217-K217</f>
        <v>36950.979999999996</v>
      </c>
      <c r="N217" s="345">
        <f>I217-L217</f>
        <v>-1712398.52</v>
      </c>
      <c r="O217" s="345">
        <v>0</v>
      </c>
      <c r="P217" s="37">
        <v>0</v>
      </c>
      <c r="Q217" s="37">
        <v>0</v>
      </c>
    </row>
    <row r="218" spans="1:17" ht="12.75" customHeight="1">
      <c r="A218" s="475"/>
      <c r="B218" s="469"/>
      <c r="C218" s="466"/>
      <c r="D218" s="347">
        <v>2018</v>
      </c>
      <c r="E218" s="348">
        <v>0</v>
      </c>
      <c r="F218" s="502"/>
      <c r="G218" s="345">
        <v>45</v>
      </c>
      <c r="H218" s="345">
        <f>(E218*F211)</f>
        <v>0</v>
      </c>
      <c r="I218" s="345">
        <f t="shared" si="28"/>
        <v>0</v>
      </c>
      <c r="J218" s="345">
        <f t="shared" si="26"/>
        <v>0</v>
      </c>
      <c r="K218" s="345">
        <v>0</v>
      </c>
      <c r="L218" s="345">
        <v>616636.56000000006</v>
      </c>
      <c r="M218" s="345">
        <f t="shared" ref="M218:N223" si="29">SUM(H218-K218)</f>
        <v>0</v>
      </c>
      <c r="N218" s="345">
        <f t="shared" si="29"/>
        <v>-616636.56000000006</v>
      </c>
      <c r="O218" s="345">
        <v>0</v>
      </c>
      <c r="P218" s="37">
        <v>0</v>
      </c>
      <c r="Q218" s="37">
        <v>0</v>
      </c>
    </row>
    <row r="219" spans="1:17" ht="12.75" customHeight="1">
      <c r="A219" s="475"/>
      <c r="B219" s="469"/>
      <c r="C219" s="466"/>
      <c r="D219" s="347">
        <v>2019</v>
      </c>
      <c r="E219" s="348">
        <v>0</v>
      </c>
      <c r="F219" s="502"/>
      <c r="G219" s="345">
        <v>57</v>
      </c>
      <c r="H219" s="345">
        <f>(E219*F211)</f>
        <v>0</v>
      </c>
      <c r="I219" s="345">
        <f t="shared" si="28"/>
        <v>0</v>
      </c>
      <c r="J219" s="345">
        <f t="shared" si="26"/>
        <v>0</v>
      </c>
      <c r="K219" s="345">
        <v>0</v>
      </c>
      <c r="L219" s="345">
        <v>0</v>
      </c>
      <c r="M219" s="345">
        <f t="shared" si="29"/>
        <v>0</v>
      </c>
      <c r="N219" s="345">
        <f t="shared" si="29"/>
        <v>0</v>
      </c>
      <c r="O219" s="345">
        <v>0</v>
      </c>
      <c r="P219" s="37">
        <v>0</v>
      </c>
      <c r="Q219" s="37">
        <v>0</v>
      </c>
    </row>
    <row r="220" spans="1:17" ht="12.75" customHeight="1">
      <c r="A220" s="475"/>
      <c r="B220" s="469"/>
      <c r="C220" s="466"/>
      <c r="D220" s="347">
        <v>2020</v>
      </c>
      <c r="E220" s="348">
        <v>0</v>
      </c>
      <c r="F220" s="502"/>
      <c r="G220" s="345">
        <v>95</v>
      </c>
      <c r="H220" s="345">
        <f>(E220*F211)</f>
        <v>0</v>
      </c>
      <c r="I220" s="345">
        <f t="shared" si="28"/>
        <v>0</v>
      </c>
      <c r="J220" s="345">
        <f t="shared" si="26"/>
        <v>0</v>
      </c>
      <c r="K220" s="345">
        <v>192974.49</v>
      </c>
      <c r="L220" s="345">
        <v>0</v>
      </c>
      <c r="M220" s="345">
        <f t="shared" si="29"/>
        <v>-192974.49</v>
      </c>
      <c r="N220" s="345">
        <f t="shared" si="29"/>
        <v>0</v>
      </c>
      <c r="O220" s="345">
        <v>1678572.46</v>
      </c>
      <c r="P220" s="37">
        <v>0</v>
      </c>
      <c r="Q220" s="37">
        <v>0</v>
      </c>
    </row>
    <row r="221" spans="1:17" ht="13.5" customHeight="1">
      <c r="A221" s="475"/>
      <c r="B221" s="469"/>
      <c r="C221" s="466"/>
      <c r="D221" s="73">
        <v>2021</v>
      </c>
      <c r="E221" s="348">
        <v>0</v>
      </c>
      <c r="F221" s="502"/>
      <c r="G221" s="345"/>
      <c r="H221" s="345">
        <f>SUM(E221*F211)</f>
        <v>0</v>
      </c>
      <c r="I221" s="345">
        <f t="shared" si="28"/>
        <v>0</v>
      </c>
      <c r="J221" s="345">
        <f t="shared" si="26"/>
        <v>0</v>
      </c>
      <c r="K221" s="345">
        <v>9855.3799999999992</v>
      </c>
      <c r="L221" s="345">
        <v>0</v>
      </c>
      <c r="M221" s="345">
        <f t="shared" si="29"/>
        <v>-9855.3799999999992</v>
      </c>
      <c r="N221" s="345">
        <f t="shared" si="29"/>
        <v>0</v>
      </c>
      <c r="O221" s="345">
        <v>0</v>
      </c>
      <c r="P221" s="37">
        <v>0</v>
      </c>
      <c r="Q221" s="37">
        <v>0</v>
      </c>
    </row>
    <row r="222" spans="1:17">
      <c r="A222" s="475"/>
      <c r="B222" s="469"/>
      <c r="C222" s="466"/>
      <c r="D222" s="73">
        <v>2022</v>
      </c>
      <c r="E222" s="348">
        <v>0</v>
      </c>
      <c r="F222" s="349">
        <v>0</v>
      </c>
      <c r="G222" s="345">
        <v>0</v>
      </c>
      <c r="H222" s="345">
        <v>0</v>
      </c>
      <c r="I222" s="345">
        <f t="shared" si="28"/>
        <v>0</v>
      </c>
      <c r="J222" s="345">
        <v>0</v>
      </c>
      <c r="K222" s="345">
        <v>0</v>
      </c>
      <c r="L222" s="345">
        <v>0</v>
      </c>
      <c r="M222" s="345">
        <v>0</v>
      </c>
      <c r="N222" s="345">
        <f t="shared" si="29"/>
        <v>0</v>
      </c>
      <c r="O222" s="345">
        <v>446376.16</v>
      </c>
      <c r="P222" s="37">
        <v>0</v>
      </c>
      <c r="Q222" s="126">
        <v>0</v>
      </c>
    </row>
    <row r="223" spans="1:17" ht="13.5" thickBot="1">
      <c r="A223" s="476"/>
      <c r="B223" s="469"/>
      <c r="C223" s="466"/>
      <c r="D223" s="313">
        <v>2023</v>
      </c>
      <c r="E223" s="350">
        <v>0</v>
      </c>
      <c r="F223" s="351">
        <v>0</v>
      </c>
      <c r="G223" s="352">
        <v>0</v>
      </c>
      <c r="H223" s="352">
        <v>0</v>
      </c>
      <c r="I223" s="352">
        <f t="shared" si="28"/>
        <v>0</v>
      </c>
      <c r="J223" s="352">
        <v>0</v>
      </c>
      <c r="K223" s="352">
        <v>0</v>
      </c>
      <c r="L223" s="352">
        <v>0</v>
      </c>
      <c r="M223" s="352">
        <v>0</v>
      </c>
      <c r="N223" s="352">
        <f t="shared" si="29"/>
        <v>0</v>
      </c>
      <c r="O223" s="352">
        <v>699667.95</v>
      </c>
      <c r="P223" s="126">
        <v>0</v>
      </c>
      <c r="Q223" s="126">
        <v>0</v>
      </c>
    </row>
    <row r="224" spans="1:17" ht="14.25">
      <c r="A224" s="198"/>
      <c r="B224" s="469"/>
      <c r="C224" s="466"/>
      <c r="D224" s="73">
        <v>2024</v>
      </c>
      <c r="E224" s="348">
        <v>0</v>
      </c>
      <c r="F224" s="349">
        <v>0</v>
      </c>
      <c r="G224" s="345">
        <v>0</v>
      </c>
      <c r="H224" s="345">
        <v>0</v>
      </c>
      <c r="I224" s="345">
        <v>0</v>
      </c>
      <c r="J224" s="345">
        <v>0</v>
      </c>
      <c r="K224" s="345">
        <v>0</v>
      </c>
      <c r="L224" s="345">
        <v>0</v>
      </c>
      <c r="M224" s="345">
        <v>0</v>
      </c>
      <c r="N224" s="345">
        <v>0</v>
      </c>
      <c r="O224" s="345">
        <v>488836.93</v>
      </c>
      <c r="P224" s="37">
        <v>0</v>
      </c>
      <c r="Q224" s="37">
        <v>0</v>
      </c>
    </row>
    <row r="225" spans="1:17" ht="15" thickBot="1">
      <c r="A225" s="243"/>
      <c r="B225" s="470"/>
      <c r="C225" s="467"/>
      <c r="D225" s="353">
        <v>2025</v>
      </c>
      <c r="E225" s="354">
        <v>0</v>
      </c>
      <c r="F225" s="355">
        <v>0</v>
      </c>
      <c r="G225" s="342">
        <v>0</v>
      </c>
      <c r="H225" s="342">
        <v>0</v>
      </c>
      <c r="I225" s="342">
        <v>0</v>
      </c>
      <c r="J225" s="342">
        <v>0</v>
      </c>
      <c r="K225" s="342">
        <v>0</v>
      </c>
      <c r="L225" s="342">
        <v>0</v>
      </c>
      <c r="M225" s="342">
        <v>0</v>
      </c>
      <c r="N225" s="342">
        <v>0</v>
      </c>
      <c r="O225" s="342">
        <v>38070.26</v>
      </c>
      <c r="P225" s="113">
        <v>0</v>
      </c>
      <c r="Q225" s="125">
        <v>0</v>
      </c>
    </row>
    <row r="226" spans="1:17" ht="12.75" customHeight="1">
      <c r="A226" s="507"/>
      <c r="B226" s="462" t="s">
        <v>32</v>
      </c>
      <c r="C226" s="538" t="s">
        <v>33</v>
      </c>
      <c r="D226" s="115">
        <v>2011</v>
      </c>
      <c r="E226" s="101">
        <v>2738.65</v>
      </c>
      <c r="F226" s="46" t="s">
        <v>34</v>
      </c>
      <c r="G226" s="46">
        <v>6</v>
      </c>
      <c r="H226" s="46">
        <v>14606.84</v>
      </c>
      <c r="I226" s="46">
        <f>E226*G226</f>
        <v>16431.900000000001</v>
      </c>
      <c r="J226" s="46">
        <f t="shared" ref="J226:J237" si="30">SUM(H226,I226)</f>
        <v>31038.74</v>
      </c>
      <c r="K226" s="46">
        <v>16563.46</v>
      </c>
      <c r="L226" s="46">
        <v>17253.599999999999</v>
      </c>
      <c r="M226" s="46">
        <f t="shared" ref="M226:N231" si="31">SUM(H226-K226)</f>
        <v>-1956.619999999999</v>
      </c>
      <c r="N226" s="46">
        <f t="shared" si="31"/>
        <v>-821.69999999999709</v>
      </c>
      <c r="O226" s="46">
        <v>0</v>
      </c>
      <c r="P226" s="122">
        <v>0</v>
      </c>
      <c r="Q226" s="122">
        <v>0</v>
      </c>
    </row>
    <row r="227" spans="1:17">
      <c r="A227" s="475"/>
      <c r="B227" s="463"/>
      <c r="C227" s="539"/>
      <c r="D227" s="103">
        <v>2012</v>
      </c>
      <c r="E227" s="105">
        <v>1132.3399999999999</v>
      </c>
      <c r="F227" s="52">
        <v>1.68</v>
      </c>
      <c r="G227" s="52">
        <v>18</v>
      </c>
      <c r="H227" s="52">
        <f t="shared" ref="H227:H237" si="32">(E227*F227)</f>
        <v>1902.3311999999999</v>
      </c>
      <c r="I227" s="52">
        <f>SUM(E227*G227)</f>
        <v>20382.12</v>
      </c>
      <c r="J227" s="52">
        <f t="shared" si="30"/>
        <v>22284.4512</v>
      </c>
      <c r="K227" s="52">
        <v>8657.51</v>
      </c>
      <c r="L227" s="52">
        <v>23924.06</v>
      </c>
      <c r="M227" s="52">
        <f t="shared" si="31"/>
        <v>-6755.1788000000006</v>
      </c>
      <c r="N227" s="52">
        <f t="shared" si="31"/>
        <v>-3541.9400000000023</v>
      </c>
      <c r="O227" s="52">
        <v>0</v>
      </c>
      <c r="P227" s="58">
        <v>0</v>
      </c>
      <c r="Q227" s="58">
        <v>0</v>
      </c>
    </row>
    <row r="228" spans="1:17">
      <c r="A228" s="475"/>
      <c r="B228" s="463"/>
      <c r="C228" s="539"/>
      <c r="D228" s="103">
        <v>2013</v>
      </c>
      <c r="E228" s="105">
        <v>953.25</v>
      </c>
      <c r="F228" s="52">
        <v>1.68</v>
      </c>
      <c r="G228" s="52">
        <v>30</v>
      </c>
      <c r="H228" s="52">
        <f t="shared" si="32"/>
        <v>1601.46</v>
      </c>
      <c r="I228" s="52">
        <f>SUM(E228*G228)</f>
        <v>28597.5</v>
      </c>
      <c r="J228" s="52">
        <f t="shared" si="30"/>
        <v>30198.959999999999</v>
      </c>
      <c r="K228" s="52">
        <v>0</v>
      </c>
      <c r="L228" s="52">
        <v>26523.4</v>
      </c>
      <c r="M228" s="52">
        <f t="shared" si="31"/>
        <v>1601.46</v>
      </c>
      <c r="N228" s="52">
        <f t="shared" si="31"/>
        <v>2074.0999999999985</v>
      </c>
      <c r="O228" s="52">
        <v>0</v>
      </c>
      <c r="P228" s="58">
        <v>0</v>
      </c>
      <c r="Q228" s="58">
        <v>0</v>
      </c>
    </row>
    <row r="229" spans="1:17">
      <c r="A229" s="475"/>
      <c r="B229" s="463"/>
      <c r="C229" s="539"/>
      <c r="D229" s="103">
        <v>2014</v>
      </c>
      <c r="E229" s="106">
        <v>691.31</v>
      </c>
      <c r="F229" s="52">
        <v>1.68</v>
      </c>
      <c r="G229" s="52" t="s">
        <v>19</v>
      </c>
      <c r="H229" s="52">
        <f t="shared" si="32"/>
        <v>1161.4007999999999</v>
      </c>
      <c r="I229" s="52">
        <v>24432.89</v>
      </c>
      <c r="J229" s="52">
        <f t="shared" si="30"/>
        <v>25594.290799999999</v>
      </c>
      <c r="K229" s="52">
        <v>0</v>
      </c>
      <c r="L229" s="52">
        <v>28596.9</v>
      </c>
      <c r="M229" s="52">
        <f t="shared" si="31"/>
        <v>1161.4007999999999</v>
      </c>
      <c r="N229" s="52">
        <f t="shared" si="31"/>
        <v>-4164.010000000002</v>
      </c>
      <c r="O229" s="52">
        <v>0</v>
      </c>
      <c r="P229" s="58">
        <v>0</v>
      </c>
      <c r="Q229" s="58">
        <v>0</v>
      </c>
    </row>
    <row r="230" spans="1:17">
      <c r="A230" s="475"/>
      <c r="B230" s="463"/>
      <c r="C230" s="540"/>
      <c r="D230" s="166">
        <v>2015</v>
      </c>
      <c r="E230" s="106">
        <v>390.82</v>
      </c>
      <c r="F230" s="52">
        <v>1.68</v>
      </c>
      <c r="G230" s="52">
        <v>28</v>
      </c>
      <c r="H230" s="52">
        <f t="shared" si="32"/>
        <v>656.57759999999996</v>
      </c>
      <c r="I230" s="52">
        <f t="shared" ref="I230:I237" si="33">SUM(E230*G230)</f>
        <v>10942.96</v>
      </c>
      <c r="J230" s="52">
        <f t="shared" si="30"/>
        <v>11599.5376</v>
      </c>
      <c r="K230" s="52">
        <v>0</v>
      </c>
      <c r="L230" s="52">
        <v>18781.04</v>
      </c>
      <c r="M230" s="52">
        <f t="shared" si="31"/>
        <v>656.57759999999996</v>
      </c>
      <c r="N230" s="52">
        <f t="shared" si="31"/>
        <v>-7838.0800000000017</v>
      </c>
      <c r="O230" s="52">
        <v>0</v>
      </c>
      <c r="P230" s="58">
        <v>0</v>
      </c>
      <c r="Q230" s="58">
        <v>0</v>
      </c>
    </row>
    <row r="231" spans="1:17">
      <c r="A231" s="475"/>
      <c r="B231" s="463"/>
      <c r="C231" s="540"/>
      <c r="D231" s="166">
        <v>2016</v>
      </c>
      <c r="E231" s="106">
        <v>348.76</v>
      </c>
      <c r="F231" s="52">
        <v>1.68</v>
      </c>
      <c r="G231" s="52">
        <v>36</v>
      </c>
      <c r="H231" s="52">
        <f t="shared" si="32"/>
        <v>585.91679999999997</v>
      </c>
      <c r="I231" s="52">
        <f t="shared" si="33"/>
        <v>12555.36</v>
      </c>
      <c r="J231" s="52">
        <f t="shared" si="30"/>
        <v>13141.2768</v>
      </c>
      <c r="K231" s="52">
        <v>0</v>
      </c>
      <c r="L231" s="52">
        <v>29785.439999999999</v>
      </c>
      <c r="M231" s="52">
        <f t="shared" si="31"/>
        <v>585.91679999999997</v>
      </c>
      <c r="N231" s="52">
        <f t="shared" si="31"/>
        <v>-17230.079999999998</v>
      </c>
      <c r="O231" s="52">
        <v>0</v>
      </c>
      <c r="P231" s="58">
        <v>0</v>
      </c>
      <c r="Q231" s="58">
        <v>0</v>
      </c>
    </row>
    <row r="232" spans="1:17">
      <c r="A232" s="475"/>
      <c r="B232" s="463"/>
      <c r="C232" s="540"/>
      <c r="D232" s="167">
        <v>2017</v>
      </c>
      <c r="E232" s="106">
        <v>369.69</v>
      </c>
      <c r="F232" s="52">
        <v>1.68</v>
      </c>
      <c r="G232" s="52">
        <v>40</v>
      </c>
      <c r="H232" s="52">
        <f t="shared" si="32"/>
        <v>621.07920000000001</v>
      </c>
      <c r="I232" s="52">
        <f t="shared" si="33"/>
        <v>14787.6</v>
      </c>
      <c r="J232" s="52">
        <f t="shared" si="30"/>
        <v>15408.6792</v>
      </c>
      <c r="K232" s="52">
        <v>0</v>
      </c>
      <c r="L232" s="52">
        <v>17111.759999999998</v>
      </c>
      <c r="M232" s="52">
        <f>H232-K232</f>
        <v>621.07920000000001</v>
      </c>
      <c r="N232" s="52">
        <f>SUM(I232-L232)</f>
        <v>-2324.159999999998</v>
      </c>
      <c r="O232" s="52">
        <v>0</v>
      </c>
      <c r="P232" s="58">
        <v>0</v>
      </c>
      <c r="Q232" s="58">
        <v>0</v>
      </c>
    </row>
    <row r="233" spans="1:17">
      <c r="A233" s="475"/>
      <c r="B233" s="463"/>
      <c r="C233" s="540"/>
      <c r="D233" s="167">
        <v>2018</v>
      </c>
      <c r="E233" s="106">
        <v>0</v>
      </c>
      <c r="F233" s="52">
        <v>1.68</v>
      </c>
      <c r="G233" s="52">
        <v>45</v>
      </c>
      <c r="H233" s="52">
        <f t="shared" si="32"/>
        <v>0</v>
      </c>
      <c r="I233" s="52">
        <f t="shared" si="33"/>
        <v>0</v>
      </c>
      <c r="J233" s="52">
        <f t="shared" si="30"/>
        <v>0</v>
      </c>
      <c r="K233" s="52">
        <v>-4085.36</v>
      </c>
      <c r="L233" s="52">
        <v>-33845.870000000003</v>
      </c>
      <c r="M233" s="52">
        <f>SUM(H233-K233)</f>
        <v>4085.36</v>
      </c>
      <c r="N233" s="52">
        <f>SUM(I233-L233)</f>
        <v>33845.870000000003</v>
      </c>
      <c r="O233" s="52">
        <v>0</v>
      </c>
      <c r="P233" s="58">
        <v>0</v>
      </c>
      <c r="Q233" s="58">
        <v>0</v>
      </c>
    </row>
    <row r="234" spans="1:17">
      <c r="A234" s="475"/>
      <c r="B234" s="463"/>
      <c r="C234" s="540"/>
      <c r="D234" s="167">
        <v>2019</v>
      </c>
      <c r="E234" s="106">
        <v>0</v>
      </c>
      <c r="F234" s="52">
        <v>1.68</v>
      </c>
      <c r="G234" s="52">
        <v>57</v>
      </c>
      <c r="H234" s="52">
        <f t="shared" si="32"/>
        <v>0</v>
      </c>
      <c r="I234" s="52">
        <f t="shared" si="33"/>
        <v>0</v>
      </c>
      <c r="J234" s="52">
        <f t="shared" si="30"/>
        <v>0</v>
      </c>
      <c r="K234" s="52">
        <v>0</v>
      </c>
      <c r="L234" s="52">
        <v>0</v>
      </c>
      <c r="M234" s="52">
        <f>SUM(H234-K234)</f>
        <v>0</v>
      </c>
      <c r="N234" s="52">
        <f>SUM(I234-L234)</f>
        <v>0</v>
      </c>
      <c r="O234" s="52">
        <v>0</v>
      </c>
      <c r="P234" s="58">
        <v>0</v>
      </c>
      <c r="Q234" s="58">
        <v>0</v>
      </c>
    </row>
    <row r="235" spans="1:17">
      <c r="A235" s="475"/>
      <c r="B235" s="463"/>
      <c r="C235" s="540"/>
      <c r="D235" s="167">
        <v>2020</v>
      </c>
      <c r="E235" s="168">
        <v>0</v>
      </c>
      <c r="F235" s="52"/>
      <c r="G235" s="52">
        <v>95</v>
      </c>
      <c r="H235" s="52">
        <f t="shared" si="32"/>
        <v>0</v>
      </c>
      <c r="I235" s="52">
        <f t="shared" si="33"/>
        <v>0</v>
      </c>
      <c r="J235" s="52">
        <f t="shared" si="30"/>
        <v>0</v>
      </c>
      <c r="K235" s="52">
        <v>0</v>
      </c>
      <c r="L235" s="52">
        <v>0</v>
      </c>
      <c r="M235" s="52">
        <f>SUM(H235-K235)</f>
        <v>0</v>
      </c>
      <c r="N235" s="52">
        <f>SUM(I235-L235)</f>
        <v>0</v>
      </c>
      <c r="O235" s="52">
        <v>32400</v>
      </c>
      <c r="P235" s="58">
        <v>0</v>
      </c>
      <c r="Q235" s="58">
        <v>0</v>
      </c>
    </row>
    <row r="236" spans="1:17">
      <c r="A236" s="475"/>
      <c r="B236" s="463"/>
      <c r="C236" s="540"/>
      <c r="D236" s="50">
        <v>2021</v>
      </c>
      <c r="E236" s="168">
        <v>0</v>
      </c>
      <c r="F236" s="52">
        <v>0</v>
      </c>
      <c r="G236" s="52">
        <v>0</v>
      </c>
      <c r="H236" s="52">
        <f t="shared" si="32"/>
        <v>0</v>
      </c>
      <c r="I236" s="52">
        <f t="shared" si="33"/>
        <v>0</v>
      </c>
      <c r="J236" s="52">
        <f t="shared" si="30"/>
        <v>0</v>
      </c>
      <c r="K236" s="52">
        <v>0</v>
      </c>
      <c r="L236" s="52">
        <v>0</v>
      </c>
      <c r="M236" s="52">
        <f>SUM(H236-K236)</f>
        <v>0</v>
      </c>
      <c r="N236" s="52">
        <f>SUM(I236-L236)</f>
        <v>0</v>
      </c>
      <c r="O236" s="52">
        <v>95730.33</v>
      </c>
      <c r="P236" s="58">
        <v>0</v>
      </c>
      <c r="Q236" s="58">
        <v>0</v>
      </c>
    </row>
    <row r="237" spans="1:17" ht="14.25">
      <c r="A237" s="180"/>
      <c r="B237" s="463"/>
      <c r="C237" s="137"/>
      <c r="D237" s="140">
        <v>2022</v>
      </c>
      <c r="E237" s="114">
        <v>0</v>
      </c>
      <c r="F237" s="52">
        <v>0</v>
      </c>
      <c r="G237" s="52">
        <v>0</v>
      </c>
      <c r="H237" s="52">
        <f t="shared" si="32"/>
        <v>0</v>
      </c>
      <c r="I237" s="52">
        <f t="shared" si="33"/>
        <v>0</v>
      </c>
      <c r="J237" s="52">
        <f t="shared" si="30"/>
        <v>0</v>
      </c>
      <c r="K237" s="52">
        <v>0</v>
      </c>
      <c r="L237" s="52">
        <v>0</v>
      </c>
      <c r="M237" s="52">
        <f>SUM(H237-K237)</f>
        <v>0</v>
      </c>
      <c r="N237" s="52">
        <v>0</v>
      </c>
      <c r="O237" s="52">
        <v>0</v>
      </c>
      <c r="P237" s="58">
        <v>0</v>
      </c>
      <c r="Q237" s="58">
        <v>0</v>
      </c>
    </row>
    <row r="238" spans="1:17" ht="15" thickBot="1">
      <c r="A238" s="180"/>
      <c r="B238" s="464"/>
      <c r="C238" s="137"/>
      <c r="D238" s="69">
        <v>2023</v>
      </c>
      <c r="E238" s="114">
        <v>0</v>
      </c>
      <c r="F238" s="59">
        <v>0</v>
      </c>
      <c r="G238" s="59">
        <v>0</v>
      </c>
      <c r="H238" s="59">
        <v>0</v>
      </c>
      <c r="I238" s="59">
        <v>0</v>
      </c>
      <c r="J238" s="59">
        <v>0</v>
      </c>
      <c r="K238" s="59">
        <v>0</v>
      </c>
      <c r="L238" s="59">
        <v>0</v>
      </c>
      <c r="M238" s="59">
        <v>0</v>
      </c>
      <c r="N238" s="59">
        <v>0</v>
      </c>
      <c r="O238" s="59">
        <v>0</v>
      </c>
      <c r="P238" s="60">
        <v>0</v>
      </c>
      <c r="Q238" s="60">
        <v>0</v>
      </c>
    </row>
    <row r="239" spans="1:17" ht="12.75" customHeight="1">
      <c r="A239" s="483"/>
      <c r="B239" s="462" t="s">
        <v>35</v>
      </c>
      <c r="C239" s="541" t="s">
        <v>36</v>
      </c>
      <c r="D239" s="376">
        <v>2011</v>
      </c>
      <c r="E239" s="377">
        <v>59334</v>
      </c>
      <c r="F239" s="342" t="s">
        <v>37</v>
      </c>
      <c r="G239" s="342">
        <v>6</v>
      </c>
      <c r="H239" s="342">
        <v>228719.07</v>
      </c>
      <c r="I239" s="342">
        <f>E239*G239</f>
        <v>356004</v>
      </c>
      <c r="J239" s="342">
        <f>SUM(H239,I239)</f>
        <v>584723.07000000007</v>
      </c>
      <c r="K239" s="342">
        <v>22732.22</v>
      </c>
      <c r="L239" s="342">
        <v>68615.820000000007</v>
      </c>
      <c r="M239" s="342">
        <f t="shared" ref="M239:N244" si="34">SUM(H239-K239)</f>
        <v>205986.85</v>
      </c>
      <c r="N239" s="342">
        <f t="shared" si="34"/>
        <v>287388.18</v>
      </c>
      <c r="O239" s="342">
        <v>0</v>
      </c>
      <c r="P239" s="362">
        <v>0</v>
      </c>
      <c r="Q239" s="362">
        <v>0</v>
      </c>
    </row>
    <row r="240" spans="1:17">
      <c r="A240" s="484"/>
      <c r="B240" s="463"/>
      <c r="C240" s="542"/>
      <c r="D240" s="93">
        <v>2012</v>
      </c>
      <c r="E240" s="378">
        <v>60846.06</v>
      </c>
      <c r="F240" s="345">
        <v>2.7</v>
      </c>
      <c r="G240" s="345">
        <v>18</v>
      </c>
      <c r="H240" s="345">
        <f t="shared" ref="H240:H250" si="35">(E240*F240)</f>
        <v>164284.36199999999</v>
      </c>
      <c r="I240" s="345">
        <f>SUM(E240*G240)</f>
        <v>1095229.08</v>
      </c>
      <c r="J240" s="345">
        <f>SUM(H240,I240)</f>
        <v>1259513.442</v>
      </c>
      <c r="K240" s="345">
        <v>0</v>
      </c>
      <c r="L240" s="345">
        <v>71067.09</v>
      </c>
      <c r="M240" s="345">
        <f t="shared" si="34"/>
        <v>164284.36199999999</v>
      </c>
      <c r="N240" s="345">
        <f t="shared" si="34"/>
        <v>1024161.9900000001</v>
      </c>
      <c r="O240" s="345">
        <v>0</v>
      </c>
      <c r="P240" s="127">
        <v>0</v>
      </c>
      <c r="Q240" s="127">
        <v>0</v>
      </c>
    </row>
    <row r="241" spans="1:17">
      <c r="A241" s="484"/>
      <c r="B241" s="463"/>
      <c r="C241" s="542"/>
      <c r="D241" s="93">
        <v>2013</v>
      </c>
      <c r="E241" s="378">
        <v>37940.43</v>
      </c>
      <c r="F241" s="345">
        <v>2.7</v>
      </c>
      <c r="G241" s="345">
        <v>30</v>
      </c>
      <c r="H241" s="345">
        <f t="shared" si="35"/>
        <v>102439.16100000001</v>
      </c>
      <c r="I241" s="345">
        <f>SUM(E241*G241)</f>
        <v>1138212.8999999999</v>
      </c>
      <c r="J241" s="345">
        <f t="shared" ref="J241:J249" si="36">SUM(H241,I241)</f>
        <v>1240652.061</v>
      </c>
      <c r="K241" s="345">
        <v>8890.4</v>
      </c>
      <c r="L241" s="345">
        <v>143269.44</v>
      </c>
      <c r="M241" s="345">
        <f t="shared" si="34"/>
        <v>93548.761000000013</v>
      </c>
      <c r="N241" s="345">
        <f t="shared" si="34"/>
        <v>994943.46</v>
      </c>
      <c r="O241" s="345">
        <v>0</v>
      </c>
      <c r="P241" s="127">
        <v>0</v>
      </c>
      <c r="Q241" s="127">
        <v>0</v>
      </c>
    </row>
    <row r="242" spans="1:17">
      <c r="A242" s="484"/>
      <c r="B242" s="463"/>
      <c r="C242" s="542"/>
      <c r="D242" s="93">
        <v>2014</v>
      </c>
      <c r="E242" s="378">
        <v>39098.03</v>
      </c>
      <c r="F242" s="345">
        <v>2.7</v>
      </c>
      <c r="G242" s="345" t="s">
        <v>19</v>
      </c>
      <c r="H242" s="345">
        <f t="shared" si="35"/>
        <v>105564.681</v>
      </c>
      <c r="I242" s="345">
        <v>1354060.84</v>
      </c>
      <c r="J242" s="345">
        <f t="shared" si="36"/>
        <v>1459625.5210000002</v>
      </c>
      <c r="K242" s="345">
        <v>0</v>
      </c>
      <c r="L242" s="345">
        <v>53720.7</v>
      </c>
      <c r="M242" s="345">
        <f t="shared" si="34"/>
        <v>105564.681</v>
      </c>
      <c r="N242" s="345">
        <f t="shared" si="34"/>
        <v>1300340.1400000001</v>
      </c>
      <c r="O242" s="345">
        <v>0</v>
      </c>
      <c r="P242" s="127">
        <v>0</v>
      </c>
      <c r="Q242" s="127">
        <v>0</v>
      </c>
    </row>
    <row r="243" spans="1:17">
      <c r="A243" s="484"/>
      <c r="B243" s="463"/>
      <c r="C243" s="542"/>
      <c r="D243" s="93">
        <v>2015</v>
      </c>
      <c r="E243" s="378">
        <v>40633.56</v>
      </c>
      <c r="F243" s="345">
        <v>2.7</v>
      </c>
      <c r="G243" s="345">
        <v>28</v>
      </c>
      <c r="H243" s="345">
        <f t="shared" si="35"/>
        <v>109710.61199999999</v>
      </c>
      <c r="I243" s="345">
        <f t="shared" ref="I243:I249" si="37">SUM(E243*G243)</f>
        <v>1137739.68</v>
      </c>
      <c r="J243" s="345">
        <f t="shared" si="36"/>
        <v>1247450.2919999999</v>
      </c>
      <c r="K243" s="345">
        <v>0</v>
      </c>
      <c r="L243" s="345">
        <v>239571.02</v>
      </c>
      <c r="M243" s="345">
        <f t="shared" si="34"/>
        <v>109710.61199999999</v>
      </c>
      <c r="N243" s="345">
        <f t="shared" si="34"/>
        <v>898168.65999999992</v>
      </c>
      <c r="O243" s="345">
        <v>0</v>
      </c>
      <c r="P243" s="127">
        <v>0</v>
      </c>
      <c r="Q243" s="127">
        <v>0</v>
      </c>
    </row>
    <row r="244" spans="1:17">
      <c r="A244" s="484"/>
      <c r="B244" s="463"/>
      <c r="C244" s="542"/>
      <c r="D244" s="93">
        <v>2016</v>
      </c>
      <c r="E244" s="378">
        <v>41416.36</v>
      </c>
      <c r="F244" s="345">
        <v>2.7</v>
      </c>
      <c r="G244" s="345">
        <v>36</v>
      </c>
      <c r="H244" s="345">
        <f t="shared" si="35"/>
        <v>111824.17200000001</v>
      </c>
      <c r="I244" s="345">
        <f t="shared" si="37"/>
        <v>1490988.96</v>
      </c>
      <c r="J244" s="345">
        <f t="shared" si="36"/>
        <v>1602813.132</v>
      </c>
      <c r="K244" s="345">
        <v>0</v>
      </c>
      <c r="L244" s="345">
        <v>127134.78</v>
      </c>
      <c r="M244" s="345">
        <f t="shared" si="34"/>
        <v>111824.17200000001</v>
      </c>
      <c r="N244" s="345">
        <f t="shared" si="34"/>
        <v>1363854.18</v>
      </c>
      <c r="O244" s="345">
        <v>0</v>
      </c>
      <c r="P244" s="127">
        <v>0</v>
      </c>
      <c r="Q244" s="127">
        <v>0</v>
      </c>
    </row>
    <row r="245" spans="1:17">
      <c r="A245" s="484"/>
      <c r="B245" s="463"/>
      <c r="C245" s="542"/>
      <c r="D245" s="73">
        <v>2017</v>
      </c>
      <c r="E245" s="378">
        <v>42867.21</v>
      </c>
      <c r="F245" s="345">
        <v>2.7</v>
      </c>
      <c r="G245" s="345">
        <v>40</v>
      </c>
      <c r="H245" s="345">
        <f t="shared" si="35"/>
        <v>115741.467</v>
      </c>
      <c r="I245" s="345">
        <f t="shared" si="37"/>
        <v>1714688.4</v>
      </c>
      <c r="J245" s="345">
        <f t="shared" si="36"/>
        <v>1830429.8669999999</v>
      </c>
      <c r="K245" s="345">
        <v>10765.42</v>
      </c>
      <c r="L245" s="345">
        <v>149667.38</v>
      </c>
      <c r="M245" s="345">
        <f>H245-K245</f>
        <v>104976.04700000001</v>
      </c>
      <c r="N245" s="345">
        <f>SUM(I245-L245)</f>
        <v>1565021.02</v>
      </c>
      <c r="O245" s="345">
        <v>0</v>
      </c>
      <c r="P245" s="127">
        <v>0</v>
      </c>
      <c r="Q245" s="127">
        <v>0</v>
      </c>
    </row>
    <row r="246" spans="1:17">
      <c r="A246" s="484"/>
      <c r="B246" s="463"/>
      <c r="C246" s="542"/>
      <c r="D246" s="73">
        <v>2018</v>
      </c>
      <c r="E246" s="378">
        <v>0</v>
      </c>
      <c r="F246" s="345">
        <v>2.7</v>
      </c>
      <c r="G246" s="345">
        <v>45</v>
      </c>
      <c r="H246" s="345">
        <f t="shared" si="35"/>
        <v>0</v>
      </c>
      <c r="I246" s="345">
        <f t="shared" si="37"/>
        <v>0</v>
      </c>
      <c r="J246" s="345">
        <f t="shared" si="36"/>
        <v>0</v>
      </c>
      <c r="K246" s="345">
        <v>0</v>
      </c>
      <c r="L246" s="345">
        <v>2099309.19</v>
      </c>
      <c r="M246" s="345">
        <f>SUM(H246-K246)</f>
        <v>0</v>
      </c>
      <c r="N246" s="345">
        <f>SUM(I246-L246)</f>
        <v>-2099309.19</v>
      </c>
      <c r="O246" s="345">
        <v>0</v>
      </c>
      <c r="P246" s="127">
        <v>0</v>
      </c>
      <c r="Q246" s="127">
        <v>0</v>
      </c>
    </row>
    <row r="247" spans="1:17">
      <c r="A247" s="484"/>
      <c r="B247" s="463"/>
      <c r="C247" s="542"/>
      <c r="D247" s="73">
        <v>2019</v>
      </c>
      <c r="E247" s="378">
        <v>0</v>
      </c>
      <c r="F247" s="345">
        <v>2.7</v>
      </c>
      <c r="G247" s="345">
        <v>57</v>
      </c>
      <c r="H247" s="345">
        <f t="shared" si="35"/>
        <v>0</v>
      </c>
      <c r="I247" s="345">
        <f t="shared" si="37"/>
        <v>0</v>
      </c>
      <c r="J247" s="345">
        <f t="shared" si="36"/>
        <v>0</v>
      </c>
      <c r="K247" s="345">
        <v>0</v>
      </c>
      <c r="L247" s="345">
        <v>877844</v>
      </c>
      <c r="M247" s="345">
        <f>SUM(H247-K247)</f>
        <v>0</v>
      </c>
      <c r="N247" s="345">
        <f>SUM(I247-L247)</f>
        <v>-877844</v>
      </c>
      <c r="O247" s="345">
        <v>0</v>
      </c>
      <c r="P247" s="127">
        <v>0</v>
      </c>
      <c r="Q247" s="127">
        <v>0</v>
      </c>
    </row>
    <row r="248" spans="1:17">
      <c r="A248" s="484"/>
      <c r="B248" s="463"/>
      <c r="C248" s="542"/>
      <c r="D248" s="73">
        <v>2020</v>
      </c>
      <c r="E248" s="378">
        <v>0</v>
      </c>
      <c r="F248" s="345"/>
      <c r="G248" s="345">
        <v>95</v>
      </c>
      <c r="H248" s="345">
        <f t="shared" si="35"/>
        <v>0</v>
      </c>
      <c r="I248" s="345">
        <f t="shared" si="37"/>
        <v>0</v>
      </c>
      <c r="J248" s="345">
        <f t="shared" si="36"/>
        <v>0</v>
      </c>
      <c r="K248" s="345">
        <v>0</v>
      </c>
      <c r="L248" s="345">
        <v>713872.12</v>
      </c>
      <c r="M248" s="345">
        <f>SUM(H248-K248)</f>
        <v>0</v>
      </c>
      <c r="N248" s="345">
        <f>SUM(I248-L248)</f>
        <v>-713872.12</v>
      </c>
      <c r="O248" s="345">
        <v>0</v>
      </c>
      <c r="P248" s="127">
        <v>0</v>
      </c>
      <c r="Q248" s="127">
        <v>0</v>
      </c>
    </row>
    <row r="249" spans="1:17">
      <c r="A249" s="484"/>
      <c r="B249" s="463"/>
      <c r="C249" s="542"/>
      <c r="D249" s="379">
        <v>2021</v>
      </c>
      <c r="E249" s="380">
        <v>0</v>
      </c>
      <c r="F249" s="345">
        <v>0</v>
      </c>
      <c r="G249" s="345">
        <v>0</v>
      </c>
      <c r="H249" s="345">
        <f t="shared" si="35"/>
        <v>0</v>
      </c>
      <c r="I249" s="345">
        <f t="shared" si="37"/>
        <v>0</v>
      </c>
      <c r="J249" s="345">
        <f t="shared" si="36"/>
        <v>0</v>
      </c>
      <c r="K249" s="345">
        <v>0</v>
      </c>
      <c r="L249" s="345">
        <v>1543369.59</v>
      </c>
      <c r="M249" s="345">
        <f>SUM(H249-K249)</f>
        <v>0</v>
      </c>
      <c r="N249" s="345">
        <f>SUM(I249-L249)</f>
        <v>-1543369.59</v>
      </c>
      <c r="O249" s="345">
        <v>4657598.41</v>
      </c>
      <c r="P249" s="127">
        <v>0</v>
      </c>
      <c r="Q249" s="127">
        <v>0</v>
      </c>
    </row>
    <row r="250" spans="1:17">
      <c r="A250" s="182"/>
      <c r="B250" s="463"/>
      <c r="C250" s="369"/>
      <c r="D250" s="313">
        <v>2022</v>
      </c>
      <c r="E250" s="381">
        <v>0</v>
      </c>
      <c r="F250" s="345">
        <v>0</v>
      </c>
      <c r="G250" s="345">
        <v>0</v>
      </c>
      <c r="H250" s="345">
        <f t="shared" si="35"/>
        <v>0</v>
      </c>
      <c r="I250" s="345">
        <v>0</v>
      </c>
      <c r="J250" s="345">
        <v>0</v>
      </c>
      <c r="K250" s="345">
        <v>0</v>
      </c>
      <c r="L250" s="345">
        <v>2199482.8199999998</v>
      </c>
      <c r="M250" s="345">
        <f>SUM(H250-K250)</f>
        <v>0</v>
      </c>
      <c r="N250" s="345">
        <f>I250-L250</f>
        <v>-2199482.8199999998</v>
      </c>
      <c r="O250" s="345">
        <v>3629325.45</v>
      </c>
      <c r="P250" s="382">
        <v>0</v>
      </c>
      <c r="Q250" s="382">
        <v>0</v>
      </c>
    </row>
    <row r="251" spans="1:17" ht="13.5" thickBot="1">
      <c r="A251" s="182"/>
      <c r="B251" s="463"/>
      <c r="C251" s="369"/>
      <c r="D251" s="313">
        <v>2023</v>
      </c>
      <c r="E251" s="381">
        <v>0</v>
      </c>
      <c r="F251" s="352">
        <v>0</v>
      </c>
      <c r="G251" s="352">
        <v>0</v>
      </c>
      <c r="H251" s="352">
        <v>0</v>
      </c>
      <c r="I251" s="352">
        <v>0</v>
      </c>
      <c r="J251" s="352">
        <v>0</v>
      </c>
      <c r="K251" s="352">
        <v>0</v>
      </c>
      <c r="L251" s="352">
        <v>0</v>
      </c>
      <c r="M251" s="352">
        <v>0</v>
      </c>
      <c r="N251" s="352">
        <f>I251-L251</f>
        <v>0</v>
      </c>
      <c r="O251" s="352">
        <v>0</v>
      </c>
      <c r="P251" s="383">
        <v>0</v>
      </c>
      <c r="Q251" s="375">
        <v>0</v>
      </c>
    </row>
    <row r="252" spans="1:17" ht="13.5" thickBot="1">
      <c r="A252" s="236"/>
      <c r="B252" s="464"/>
      <c r="C252" s="369"/>
      <c r="D252" s="73">
        <v>2025</v>
      </c>
      <c r="E252" s="348">
        <v>0</v>
      </c>
      <c r="F252" s="345">
        <v>0</v>
      </c>
      <c r="G252" s="345">
        <v>0</v>
      </c>
      <c r="H252" s="345">
        <v>0</v>
      </c>
      <c r="I252" s="345">
        <v>0</v>
      </c>
      <c r="J252" s="345">
        <v>0</v>
      </c>
      <c r="K252" s="345">
        <v>0</v>
      </c>
      <c r="L252" s="345">
        <v>0</v>
      </c>
      <c r="M252" s="345">
        <v>0</v>
      </c>
      <c r="N252" s="345">
        <v>0</v>
      </c>
      <c r="O252" s="345">
        <v>42388.04</v>
      </c>
      <c r="P252" s="127">
        <v>0</v>
      </c>
      <c r="Q252" s="382">
        <v>0</v>
      </c>
    </row>
    <row r="253" spans="1:17" ht="12.75" customHeight="1">
      <c r="A253" s="523"/>
      <c r="B253" s="462" t="s">
        <v>38</v>
      </c>
      <c r="C253" s="530" t="s">
        <v>39</v>
      </c>
      <c r="D253" s="115">
        <v>2011</v>
      </c>
      <c r="E253" s="169">
        <v>7610</v>
      </c>
      <c r="F253" s="471">
        <v>1.07</v>
      </c>
      <c r="G253" s="46">
        <v>6</v>
      </c>
      <c r="H253" s="46">
        <f>(E253*F253)</f>
        <v>8142.7000000000007</v>
      </c>
      <c r="I253" s="46">
        <f>E253*G253</f>
        <v>45660</v>
      </c>
      <c r="J253" s="46">
        <f t="shared" ref="J253:J263" si="38">SUM(H253,I253)</f>
        <v>53802.7</v>
      </c>
      <c r="K253" s="46">
        <v>17642</v>
      </c>
      <c r="L253" s="46">
        <v>52935</v>
      </c>
      <c r="M253" s="46">
        <f t="shared" ref="M253:N258" si="39">SUM(H253-K253)</f>
        <v>-9499.2999999999993</v>
      </c>
      <c r="N253" s="46">
        <f t="shared" si="39"/>
        <v>-7275</v>
      </c>
      <c r="O253" s="46">
        <v>0</v>
      </c>
      <c r="P253" s="122">
        <v>0</v>
      </c>
      <c r="Q253" s="122">
        <v>0</v>
      </c>
    </row>
    <row r="254" spans="1:17">
      <c r="A254" s="524"/>
      <c r="B254" s="463"/>
      <c r="C254" s="521"/>
      <c r="D254" s="103">
        <v>2012</v>
      </c>
      <c r="E254" s="116">
        <v>6700</v>
      </c>
      <c r="F254" s="472"/>
      <c r="G254" s="52">
        <v>18</v>
      </c>
      <c r="H254" s="52">
        <f>(E254*F253)</f>
        <v>7169</v>
      </c>
      <c r="I254" s="52">
        <f>SUM(E254*G254)</f>
        <v>120600</v>
      </c>
      <c r="J254" s="52">
        <f t="shared" si="38"/>
        <v>127769</v>
      </c>
      <c r="K254" s="52">
        <v>15409.47</v>
      </c>
      <c r="L254" s="52">
        <v>65907.78</v>
      </c>
      <c r="M254" s="52">
        <f t="shared" si="39"/>
        <v>-8240.4699999999993</v>
      </c>
      <c r="N254" s="52">
        <f t="shared" si="39"/>
        <v>54692.22</v>
      </c>
      <c r="O254" s="52">
        <v>0</v>
      </c>
      <c r="P254" s="58">
        <v>0</v>
      </c>
      <c r="Q254" s="58">
        <v>0</v>
      </c>
    </row>
    <row r="255" spans="1:17">
      <c r="A255" s="524"/>
      <c r="B255" s="463"/>
      <c r="C255" s="521"/>
      <c r="D255" s="103">
        <v>2013</v>
      </c>
      <c r="E255" s="116">
        <v>6344.5</v>
      </c>
      <c r="F255" s="472"/>
      <c r="G255" s="52">
        <v>30</v>
      </c>
      <c r="H255" s="52">
        <f>(E255*F253)</f>
        <v>6788.6150000000007</v>
      </c>
      <c r="I255" s="52">
        <f>SUM(E255*G255)</f>
        <v>190335</v>
      </c>
      <c r="J255" s="52">
        <f t="shared" si="38"/>
        <v>197123.61499999999</v>
      </c>
      <c r="K255" s="52">
        <v>6771.65</v>
      </c>
      <c r="L255" s="52">
        <v>192186</v>
      </c>
      <c r="M255" s="52">
        <f t="shared" si="39"/>
        <v>16.965000000001055</v>
      </c>
      <c r="N255" s="52">
        <f t="shared" si="39"/>
        <v>-1851</v>
      </c>
      <c r="O255" s="52">
        <v>0</v>
      </c>
      <c r="P255" s="58">
        <v>0</v>
      </c>
      <c r="Q255" s="58">
        <v>0</v>
      </c>
    </row>
    <row r="256" spans="1:17">
      <c r="A256" s="524"/>
      <c r="B256" s="463"/>
      <c r="C256" s="521"/>
      <c r="D256" s="103">
        <v>2014</v>
      </c>
      <c r="E256" s="116">
        <v>5625.65</v>
      </c>
      <c r="F256" s="472"/>
      <c r="G256" s="52" t="s">
        <v>19</v>
      </c>
      <c r="H256" s="52">
        <f>(E256*F253)</f>
        <v>6019.4454999999998</v>
      </c>
      <c r="I256" s="52">
        <v>194953</v>
      </c>
      <c r="J256" s="52">
        <f t="shared" si="38"/>
        <v>200972.4455</v>
      </c>
      <c r="K256" s="52">
        <v>6445.54</v>
      </c>
      <c r="L256" s="52">
        <v>196954.94</v>
      </c>
      <c r="M256" s="52">
        <f t="shared" si="39"/>
        <v>-426.09450000000015</v>
      </c>
      <c r="N256" s="52">
        <f t="shared" si="39"/>
        <v>-2001.9400000000023</v>
      </c>
      <c r="O256" s="52">
        <v>0</v>
      </c>
      <c r="P256" s="58">
        <v>0</v>
      </c>
      <c r="Q256" s="58">
        <v>0</v>
      </c>
    </row>
    <row r="257" spans="1:17">
      <c r="A257" s="524"/>
      <c r="B257" s="463"/>
      <c r="C257" s="521"/>
      <c r="D257" s="103">
        <v>2015</v>
      </c>
      <c r="E257" s="116">
        <v>5670.3</v>
      </c>
      <c r="F257" s="472"/>
      <c r="G257" s="52">
        <v>28</v>
      </c>
      <c r="H257" s="52">
        <f>(E257*F253)</f>
        <v>6067.2210000000005</v>
      </c>
      <c r="I257" s="52">
        <f t="shared" ref="I257:I265" si="40">SUM(E257*G257)</f>
        <v>158768.4</v>
      </c>
      <c r="J257" s="52">
        <f t="shared" si="38"/>
        <v>164835.62099999998</v>
      </c>
      <c r="K257" s="52">
        <v>5576.49</v>
      </c>
      <c r="L257" s="52">
        <v>146200.6</v>
      </c>
      <c r="M257" s="52">
        <f t="shared" si="39"/>
        <v>490.73100000000068</v>
      </c>
      <c r="N257" s="52">
        <f t="shared" si="39"/>
        <v>12567.799999999988</v>
      </c>
      <c r="O257" s="52">
        <v>0</v>
      </c>
      <c r="P257" s="58">
        <v>0</v>
      </c>
      <c r="Q257" s="58">
        <v>0</v>
      </c>
    </row>
    <row r="258" spans="1:17">
      <c r="A258" s="524"/>
      <c r="B258" s="463"/>
      <c r="C258" s="521"/>
      <c r="D258" s="103">
        <v>2016</v>
      </c>
      <c r="E258" s="116">
        <v>6447</v>
      </c>
      <c r="F258" s="472"/>
      <c r="G258" s="52">
        <v>36</v>
      </c>
      <c r="H258" s="52">
        <f>(E258*F253)</f>
        <v>6898.29</v>
      </c>
      <c r="I258" s="52">
        <f t="shared" si="40"/>
        <v>232092</v>
      </c>
      <c r="J258" s="52">
        <f t="shared" si="38"/>
        <v>238990.29</v>
      </c>
      <c r="K258" s="52">
        <v>7563.65</v>
      </c>
      <c r="L258" s="52">
        <v>250895.4</v>
      </c>
      <c r="M258" s="52">
        <f t="shared" si="39"/>
        <v>-665.35999999999967</v>
      </c>
      <c r="N258" s="52">
        <f t="shared" si="39"/>
        <v>-18803.399999999994</v>
      </c>
      <c r="O258" s="52">
        <v>0</v>
      </c>
      <c r="P258" s="58">
        <v>0</v>
      </c>
      <c r="Q258" s="58">
        <v>0</v>
      </c>
    </row>
    <row r="259" spans="1:17">
      <c r="A259" s="524"/>
      <c r="B259" s="463"/>
      <c r="C259" s="521"/>
      <c r="D259" s="108">
        <v>2017</v>
      </c>
      <c r="E259" s="116">
        <v>6167</v>
      </c>
      <c r="F259" s="472"/>
      <c r="G259" s="52">
        <v>40</v>
      </c>
      <c r="H259" s="52">
        <f>(E259*F253)</f>
        <v>6598.6900000000005</v>
      </c>
      <c r="I259" s="52">
        <f t="shared" si="40"/>
        <v>246680</v>
      </c>
      <c r="J259" s="52">
        <f t="shared" si="38"/>
        <v>253278.69</v>
      </c>
      <c r="K259" s="52">
        <v>-11704.87</v>
      </c>
      <c r="L259" s="52">
        <v>284064</v>
      </c>
      <c r="M259" s="52">
        <f>H259-K259</f>
        <v>18303.560000000001</v>
      </c>
      <c r="N259" s="52">
        <f t="shared" ref="N259:N265" si="41">SUM(I259-L259)</f>
        <v>-37384</v>
      </c>
      <c r="O259" s="52">
        <v>0</v>
      </c>
      <c r="P259" s="58">
        <v>0</v>
      </c>
      <c r="Q259" s="58">
        <v>0</v>
      </c>
    </row>
    <row r="260" spans="1:17">
      <c r="A260" s="524"/>
      <c r="B260" s="463"/>
      <c r="C260" s="521"/>
      <c r="D260" s="108">
        <v>2018</v>
      </c>
      <c r="E260" s="116">
        <v>0</v>
      </c>
      <c r="F260" s="472"/>
      <c r="G260" s="52">
        <v>45</v>
      </c>
      <c r="H260" s="52">
        <f>(E260*F253)</f>
        <v>0</v>
      </c>
      <c r="I260" s="52">
        <f t="shared" si="40"/>
        <v>0</v>
      </c>
      <c r="J260" s="52">
        <f t="shared" si="38"/>
        <v>0</v>
      </c>
      <c r="K260" s="52">
        <v>0</v>
      </c>
      <c r="L260" s="52">
        <v>0</v>
      </c>
      <c r="M260" s="52">
        <f>SUM(H260-K260)</f>
        <v>0</v>
      </c>
      <c r="N260" s="52">
        <f t="shared" si="41"/>
        <v>0</v>
      </c>
      <c r="O260" s="52">
        <v>655591.27</v>
      </c>
      <c r="P260" s="58">
        <v>0</v>
      </c>
      <c r="Q260" s="58">
        <v>0</v>
      </c>
    </row>
    <row r="261" spans="1:17">
      <c r="A261" s="524"/>
      <c r="B261" s="463"/>
      <c r="C261" s="521"/>
      <c r="D261" s="108">
        <v>2019</v>
      </c>
      <c r="E261" s="116">
        <v>0</v>
      </c>
      <c r="F261" s="472"/>
      <c r="G261" s="52">
        <v>57</v>
      </c>
      <c r="H261" s="52">
        <f>(E261*F253)</f>
        <v>0</v>
      </c>
      <c r="I261" s="52">
        <f t="shared" si="40"/>
        <v>0</v>
      </c>
      <c r="J261" s="52">
        <f t="shared" si="38"/>
        <v>0</v>
      </c>
      <c r="K261" s="52">
        <v>0</v>
      </c>
      <c r="L261" s="52">
        <v>0</v>
      </c>
      <c r="M261" s="52">
        <f>SUM(H261-K261)</f>
        <v>0</v>
      </c>
      <c r="N261" s="52">
        <f t="shared" si="41"/>
        <v>0</v>
      </c>
      <c r="O261" s="52">
        <v>61044</v>
      </c>
      <c r="P261" s="58">
        <v>0</v>
      </c>
      <c r="Q261" s="58">
        <v>0</v>
      </c>
    </row>
    <row r="262" spans="1:17">
      <c r="A262" s="524"/>
      <c r="B262" s="463"/>
      <c r="C262" s="521"/>
      <c r="D262" s="108">
        <v>2020</v>
      </c>
      <c r="E262" s="116">
        <v>0</v>
      </c>
      <c r="F262" s="472"/>
      <c r="G262" s="52">
        <v>95</v>
      </c>
      <c r="H262" s="52">
        <f>(E262*F253)</f>
        <v>0</v>
      </c>
      <c r="I262" s="52">
        <f t="shared" si="40"/>
        <v>0</v>
      </c>
      <c r="J262" s="52">
        <f t="shared" si="38"/>
        <v>0</v>
      </c>
      <c r="K262" s="52">
        <v>0</v>
      </c>
      <c r="L262" s="52">
        <v>0</v>
      </c>
      <c r="M262" s="52">
        <f>SUM(H262-K262)</f>
        <v>0</v>
      </c>
      <c r="N262" s="52">
        <f t="shared" si="41"/>
        <v>0</v>
      </c>
      <c r="O262" s="52">
        <v>0</v>
      </c>
      <c r="P262" s="58">
        <v>0</v>
      </c>
      <c r="Q262" s="58">
        <v>0</v>
      </c>
    </row>
    <row r="263" spans="1:17">
      <c r="A263" s="524"/>
      <c r="B263" s="463"/>
      <c r="C263" s="521"/>
      <c r="D263" s="170">
        <v>2021</v>
      </c>
      <c r="E263" s="171">
        <v>0</v>
      </c>
      <c r="F263" s="472"/>
      <c r="G263" s="52"/>
      <c r="H263" s="52">
        <f>(E263*F253)</f>
        <v>0</v>
      </c>
      <c r="I263" s="52">
        <f t="shared" si="40"/>
        <v>0</v>
      </c>
      <c r="J263" s="52">
        <f t="shared" si="38"/>
        <v>0</v>
      </c>
      <c r="K263" s="52">
        <v>0</v>
      </c>
      <c r="L263" s="52">
        <v>0</v>
      </c>
      <c r="M263" s="52">
        <f>SUM(H263-K263)</f>
        <v>0</v>
      </c>
      <c r="N263" s="52">
        <f t="shared" si="41"/>
        <v>0</v>
      </c>
      <c r="O263" s="52">
        <v>30132</v>
      </c>
      <c r="P263" s="124">
        <v>0</v>
      </c>
      <c r="Q263" s="124">
        <v>0</v>
      </c>
    </row>
    <row r="264" spans="1:17">
      <c r="A264" s="182"/>
      <c r="B264" s="463"/>
      <c r="C264" s="138"/>
      <c r="D264" s="140">
        <v>2022</v>
      </c>
      <c r="E264" s="172">
        <v>0</v>
      </c>
      <c r="F264" s="139"/>
      <c r="G264" s="52">
        <v>0</v>
      </c>
      <c r="H264" s="52">
        <v>0</v>
      </c>
      <c r="I264" s="52">
        <f t="shared" si="40"/>
        <v>0</v>
      </c>
      <c r="J264" s="52">
        <v>0</v>
      </c>
      <c r="K264" s="52">
        <v>0</v>
      </c>
      <c r="L264" s="52">
        <v>0</v>
      </c>
      <c r="M264" s="52">
        <v>0</v>
      </c>
      <c r="N264" s="52">
        <f t="shared" si="41"/>
        <v>0</v>
      </c>
      <c r="O264" s="52">
        <v>54303.54</v>
      </c>
      <c r="P264" s="58">
        <v>0</v>
      </c>
      <c r="Q264" s="58">
        <v>0</v>
      </c>
    </row>
    <row r="265" spans="1:17" ht="13.5" thickBot="1">
      <c r="A265" s="182"/>
      <c r="B265" s="464"/>
      <c r="C265" s="138"/>
      <c r="D265" s="69">
        <v>2023</v>
      </c>
      <c r="E265" s="117">
        <v>0</v>
      </c>
      <c r="F265" s="111">
        <v>0</v>
      </c>
      <c r="G265" s="59">
        <v>0</v>
      </c>
      <c r="H265" s="59">
        <v>0</v>
      </c>
      <c r="I265" s="59">
        <f t="shared" si="40"/>
        <v>0</v>
      </c>
      <c r="J265" s="59">
        <v>0</v>
      </c>
      <c r="K265" s="59">
        <v>0</v>
      </c>
      <c r="L265" s="59">
        <v>0</v>
      </c>
      <c r="M265" s="59">
        <v>0</v>
      </c>
      <c r="N265" s="59">
        <f t="shared" si="41"/>
        <v>0</v>
      </c>
      <c r="O265" s="59">
        <v>0</v>
      </c>
      <c r="P265" s="60">
        <v>0</v>
      </c>
      <c r="Q265" s="60">
        <v>0</v>
      </c>
    </row>
    <row r="266" spans="1:17" ht="12.75" customHeight="1">
      <c r="A266" s="183"/>
      <c r="B266" s="462" t="s">
        <v>40</v>
      </c>
      <c r="C266" s="543" t="s">
        <v>41</v>
      </c>
      <c r="D266" s="384">
        <v>2011</v>
      </c>
      <c r="E266" s="385">
        <v>5490</v>
      </c>
      <c r="F266" s="505">
        <v>1.99</v>
      </c>
      <c r="G266" s="342">
        <v>6</v>
      </c>
      <c r="H266" s="356">
        <f>(E266*F266)</f>
        <v>10925.1</v>
      </c>
      <c r="I266" s="357">
        <f>E266*G266</f>
        <v>32940</v>
      </c>
      <c r="J266" s="356">
        <f t="shared" ref="J266:J276" si="42">SUM(H266,I266)</f>
        <v>43865.1</v>
      </c>
      <c r="K266" s="356">
        <v>10635.84</v>
      </c>
      <c r="L266" s="358">
        <v>29940</v>
      </c>
      <c r="M266" s="386">
        <f t="shared" ref="M266:N271" si="43">SUM(H266-K266)</f>
        <v>289.26000000000022</v>
      </c>
      <c r="N266" s="358">
        <f t="shared" si="43"/>
        <v>3000</v>
      </c>
      <c r="O266" s="342">
        <v>0</v>
      </c>
      <c r="P266" s="362">
        <v>0</v>
      </c>
      <c r="Q266" s="362">
        <v>0</v>
      </c>
    </row>
    <row r="267" spans="1:17">
      <c r="A267" s="184"/>
      <c r="B267" s="463"/>
      <c r="C267" s="544"/>
      <c r="D267" s="387">
        <v>2012</v>
      </c>
      <c r="E267" s="388">
        <v>3704</v>
      </c>
      <c r="F267" s="504"/>
      <c r="G267" s="345">
        <v>18</v>
      </c>
      <c r="H267" s="345">
        <f>(E267*F266)</f>
        <v>7370.96</v>
      </c>
      <c r="I267" s="345">
        <f>SUM(E267*G267)</f>
        <v>66672</v>
      </c>
      <c r="J267" s="345">
        <f t="shared" si="42"/>
        <v>74042.960000000006</v>
      </c>
      <c r="K267" s="345">
        <v>5369.7</v>
      </c>
      <c r="L267" s="345">
        <v>43540</v>
      </c>
      <c r="M267" s="345">
        <f t="shared" si="43"/>
        <v>2001.2600000000002</v>
      </c>
      <c r="N267" s="345">
        <f t="shared" si="43"/>
        <v>23132</v>
      </c>
      <c r="O267" s="345">
        <v>0</v>
      </c>
      <c r="P267" s="127">
        <v>0</v>
      </c>
      <c r="Q267" s="127">
        <v>0</v>
      </c>
    </row>
    <row r="268" spans="1:17">
      <c r="A268" s="184"/>
      <c r="B268" s="463"/>
      <c r="C268" s="544"/>
      <c r="D268" s="387">
        <v>2013</v>
      </c>
      <c r="E268" s="388">
        <v>3226</v>
      </c>
      <c r="F268" s="504"/>
      <c r="G268" s="345">
        <v>30</v>
      </c>
      <c r="H268" s="345">
        <f>(E268*F266)</f>
        <v>6419.74</v>
      </c>
      <c r="I268" s="345">
        <f>SUM(E268*G268)</f>
        <v>96780</v>
      </c>
      <c r="J268" s="345">
        <f t="shared" si="42"/>
        <v>103199.74</v>
      </c>
      <c r="K268" s="345">
        <v>6275.78</v>
      </c>
      <c r="L268" s="345">
        <v>0</v>
      </c>
      <c r="M268" s="345">
        <f t="shared" si="43"/>
        <v>143.96000000000004</v>
      </c>
      <c r="N268" s="345">
        <f t="shared" si="43"/>
        <v>96780</v>
      </c>
      <c r="O268" s="345">
        <v>0</v>
      </c>
      <c r="P268" s="127">
        <v>0</v>
      </c>
      <c r="Q268" s="127">
        <v>0</v>
      </c>
    </row>
    <row r="269" spans="1:17">
      <c r="A269" s="184"/>
      <c r="B269" s="463"/>
      <c r="C269" s="544"/>
      <c r="D269" s="387">
        <v>2014</v>
      </c>
      <c r="E269" s="388">
        <v>2333</v>
      </c>
      <c r="F269" s="504"/>
      <c r="G269" s="345" t="s">
        <v>19</v>
      </c>
      <c r="H269" s="345">
        <f>(E269*F266)</f>
        <v>4642.67</v>
      </c>
      <c r="I269" s="345">
        <v>81356</v>
      </c>
      <c r="J269" s="345">
        <f t="shared" si="42"/>
        <v>85998.67</v>
      </c>
      <c r="K269" s="345">
        <v>3946.17</v>
      </c>
      <c r="L269" s="345">
        <v>11228</v>
      </c>
      <c r="M269" s="345">
        <f t="shared" si="43"/>
        <v>696.5</v>
      </c>
      <c r="N269" s="345">
        <f t="shared" si="43"/>
        <v>70128</v>
      </c>
      <c r="O269" s="345">
        <v>0</v>
      </c>
      <c r="P269" s="127">
        <v>0</v>
      </c>
      <c r="Q269" s="127">
        <v>0</v>
      </c>
    </row>
    <row r="270" spans="1:17">
      <c r="A270" s="184"/>
      <c r="B270" s="463"/>
      <c r="C270" s="544"/>
      <c r="D270" s="387">
        <v>2015</v>
      </c>
      <c r="E270" s="388">
        <v>2203</v>
      </c>
      <c r="F270" s="504"/>
      <c r="G270" s="345">
        <v>28</v>
      </c>
      <c r="H270" s="345">
        <f>(E270*F266)</f>
        <v>4383.97</v>
      </c>
      <c r="I270" s="345">
        <f t="shared" ref="I270:I278" si="44">SUM(E270*G270)</f>
        <v>61684</v>
      </c>
      <c r="J270" s="345">
        <f t="shared" si="42"/>
        <v>66067.97</v>
      </c>
      <c r="K270" s="345">
        <v>0</v>
      </c>
      <c r="L270" s="345">
        <v>0</v>
      </c>
      <c r="M270" s="345">
        <f t="shared" si="43"/>
        <v>4383.97</v>
      </c>
      <c r="N270" s="345">
        <f t="shared" si="43"/>
        <v>61684</v>
      </c>
      <c r="O270" s="345">
        <v>0</v>
      </c>
      <c r="P270" s="127">
        <v>0</v>
      </c>
      <c r="Q270" s="127">
        <v>0</v>
      </c>
    </row>
    <row r="271" spans="1:17">
      <c r="A271" s="184"/>
      <c r="B271" s="463"/>
      <c r="C271" s="544"/>
      <c r="D271" s="387">
        <v>2016</v>
      </c>
      <c r="E271" s="388">
        <v>1623</v>
      </c>
      <c r="F271" s="504"/>
      <c r="G271" s="345">
        <v>36</v>
      </c>
      <c r="H271" s="345">
        <f>(E271*F266)</f>
        <v>3229.77</v>
      </c>
      <c r="I271" s="345">
        <f t="shared" si="44"/>
        <v>58428</v>
      </c>
      <c r="J271" s="345">
        <f t="shared" si="42"/>
        <v>61657.77</v>
      </c>
      <c r="K271" s="345">
        <v>0</v>
      </c>
      <c r="L271" s="345">
        <v>111593.22</v>
      </c>
      <c r="M271" s="345">
        <f t="shared" si="43"/>
        <v>3229.77</v>
      </c>
      <c r="N271" s="345">
        <f t="shared" si="43"/>
        <v>-53165.22</v>
      </c>
      <c r="O271" s="345">
        <v>0</v>
      </c>
      <c r="P271" s="127">
        <v>0</v>
      </c>
      <c r="Q271" s="127">
        <v>0</v>
      </c>
    </row>
    <row r="272" spans="1:17">
      <c r="A272" s="184"/>
      <c r="B272" s="463"/>
      <c r="C272" s="544"/>
      <c r="D272" s="73">
        <v>2017</v>
      </c>
      <c r="E272" s="389">
        <v>957</v>
      </c>
      <c r="F272" s="504"/>
      <c r="G272" s="345">
        <v>40</v>
      </c>
      <c r="H272" s="345">
        <f>E272*F266</f>
        <v>1904.43</v>
      </c>
      <c r="I272" s="345">
        <f>E272*G272</f>
        <v>38280</v>
      </c>
      <c r="J272" s="345">
        <f t="shared" si="42"/>
        <v>40184.43</v>
      </c>
      <c r="K272" s="345">
        <v>12489.84</v>
      </c>
      <c r="L272" s="345">
        <v>236638.78</v>
      </c>
      <c r="M272" s="345">
        <f>H272-K272</f>
        <v>-10585.41</v>
      </c>
      <c r="N272" s="345">
        <f t="shared" ref="N272:N278" si="45">SUM(I272-L272)</f>
        <v>-198358.78</v>
      </c>
      <c r="O272" s="364">
        <v>150000</v>
      </c>
      <c r="P272" s="127">
        <v>0</v>
      </c>
      <c r="Q272" s="127">
        <v>0</v>
      </c>
    </row>
    <row r="273" spans="1:17">
      <c r="A273" s="184"/>
      <c r="B273" s="463"/>
      <c r="C273" s="544"/>
      <c r="D273" s="73">
        <v>2018</v>
      </c>
      <c r="E273" s="389">
        <v>0</v>
      </c>
      <c r="F273" s="504"/>
      <c r="G273" s="345">
        <v>45</v>
      </c>
      <c r="H273" s="345">
        <f>(E273*F266)</f>
        <v>0</v>
      </c>
      <c r="I273" s="345">
        <f t="shared" si="44"/>
        <v>0</v>
      </c>
      <c r="J273" s="345">
        <f t="shared" si="42"/>
        <v>0</v>
      </c>
      <c r="K273" s="345">
        <v>159.19999999999999</v>
      </c>
      <c r="L273" s="345">
        <v>3200</v>
      </c>
      <c r="M273" s="345">
        <f>SUM(H273-K273)</f>
        <v>-159.19999999999999</v>
      </c>
      <c r="N273" s="345">
        <f t="shared" si="45"/>
        <v>-3200</v>
      </c>
      <c r="O273" s="345">
        <v>271519.2</v>
      </c>
      <c r="P273" s="127">
        <v>0</v>
      </c>
      <c r="Q273" s="127">
        <v>0</v>
      </c>
    </row>
    <row r="274" spans="1:17">
      <c r="A274" s="184"/>
      <c r="B274" s="463"/>
      <c r="C274" s="544"/>
      <c r="D274" s="73">
        <v>2019</v>
      </c>
      <c r="E274" s="389">
        <v>0</v>
      </c>
      <c r="F274" s="504"/>
      <c r="G274" s="345">
        <v>57</v>
      </c>
      <c r="H274" s="345">
        <f>(E274*F266)</f>
        <v>0</v>
      </c>
      <c r="I274" s="345">
        <f t="shared" si="44"/>
        <v>0</v>
      </c>
      <c r="J274" s="345">
        <f t="shared" si="42"/>
        <v>0</v>
      </c>
      <c r="K274" s="345">
        <v>0</v>
      </c>
      <c r="L274" s="345">
        <v>0</v>
      </c>
      <c r="M274" s="345">
        <f>SUM(H274-K274)</f>
        <v>0</v>
      </c>
      <c r="N274" s="345">
        <f t="shared" si="45"/>
        <v>0</v>
      </c>
      <c r="O274" s="345">
        <v>0</v>
      </c>
      <c r="P274" s="127">
        <v>0</v>
      </c>
      <c r="Q274" s="127">
        <v>0</v>
      </c>
    </row>
    <row r="275" spans="1:17">
      <c r="A275" s="184"/>
      <c r="B275" s="463"/>
      <c r="C275" s="544"/>
      <c r="D275" s="73">
        <v>2020</v>
      </c>
      <c r="E275" s="389">
        <v>0</v>
      </c>
      <c r="F275" s="504"/>
      <c r="G275" s="345">
        <v>95</v>
      </c>
      <c r="H275" s="345">
        <f>(E275*F266)</f>
        <v>0</v>
      </c>
      <c r="I275" s="345">
        <f t="shared" si="44"/>
        <v>0</v>
      </c>
      <c r="J275" s="345">
        <f t="shared" si="42"/>
        <v>0</v>
      </c>
      <c r="K275" s="345">
        <v>0</v>
      </c>
      <c r="L275" s="345">
        <v>0</v>
      </c>
      <c r="M275" s="345">
        <f>SUM(H275-K275)</f>
        <v>0</v>
      </c>
      <c r="N275" s="345">
        <f t="shared" si="45"/>
        <v>0</v>
      </c>
      <c r="O275" s="345">
        <v>0</v>
      </c>
      <c r="P275" s="127">
        <v>0</v>
      </c>
      <c r="Q275" s="127">
        <v>0</v>
      </c>
    </row>
    <row r="276" spans="1:17">
      <c r="A276" s="184"/>
      <c r="B276" s="463"/>
      <c r="C276" s="544"/>
      <c r="D276" s="73">
        <v>2021</v>
      </c>
      <c r="E276" s="390">
        <v>0</v>
      </c>
      <c r="F276" s="504"/>
      <c r="G276" s="345">
        <v>0</v>
      </c>
      <c r="H276" s="345">
        <f>(E276*F266)</f>
        <v>0</v>
      </c>
      <c r="I276" s="345">
        <f t="shared" si="44"/>
        <v>0</v>
      </c>
      <c r="J276" s="345">
        <f t="shared" si="42"/>
        <v>0</v>
      </c>
      <c r="K276" s="345">
        <v>0</v>
      </c>
      <c r="L276" s="345">
        <v>0</v>
      </c>
      <c r="M276" s="345">
        <f>SUM(H276-K276)</f>
        <v>0</v>
      </c>
      <c r="N276" s="345">
        <f t="shared" si="45"/>
        <v>0</v>
      </c>
      <c r="O276" s="345">
        <v>24140.94</v>
      </c>
      <c r="P276" s="383">
        <v>0</v>
      </c>
      <c r="Q276" s="383">
        <v>0</v>
      </c>
    </row>
    <row r="277" spans="1:17">
      <c r="A277" s="182"/>
      <c r="B277" s="463"/>
      <c r="C277" s="369"/>
      <c r="D277" s="73">
        <v>2022</v>
      </c>
      <c r="E277" s="391">
        <v>0</v>
      </c>
      <c r="F277" s="392">
        <v>0</v>
      </c>
      <c r="G277" s="345">
        <v>0</v>
      </c>
      <c r="H277" s="345">
        <v>0</v>
      </c>
      <c r="I277" s="345">
        <f t="shared" si="44"/>
        <v>0</v>
      </c>
      <c r="J277" s="345">
        <v>0</v>
      </c>
      <c r="K277" s="345">
        <v>0</v>
      </c>
      <c r="L277" s="345">
        <v>0</v>
      </c>
      <c r="M277" s="345">
        <v>0</v>
      </c>
      <c r="N277" s="345">
        <f t="shared" si="45"/>
        <v>0</v>
      </c>
      <c r="O277" s="345">
        <v>0</v>
      </c>
      <c r="P277" s="127">
        <v>0</v>
      </c>
      <c r="Q277" s="127">
        <v>0</v>
      </c>
    </row>
    <row r="278" spans="1:17" ht="13.5" thickBot="1">
      <c r="A278" s="182"/>
      <c r="B278" s="463"/>
      <c r="C278" s="369"/>
      <c r="D278" s="371">
        <v>2023</v>
      </c>
      <c r="E278" s="393">
        <v>0</v>
      </c>
      <c r="F278" s="392">
        <v>0</v>
      </c>
      <c r="G278" s="373">
        <v>0</v>
      </c>
      <c r="H278" s="373">
        <v>0</v>
      </c>
      <c r="I278" s="373">
        <f t="shared" si="44"/>
        <v>0</v>
      </c>
      <c r="J278" s="373">
        <v>0</v>
      </c>
      <c r="K278" s="373">
        <v>0</v>
      </c>
      <c r="L278" s="373">
        <v>0</v>
      </c>
      <c r="M278" s="373">
        <v>0</v>
      </c>
      <c r="N278" s="373">
        <f t="shared" si="45"/>
        <v>0</v>
      </c>
      <c r="O278" s="373">
        <v>0</v>
      </c>
      <c r="P278" s="375">
        <v>0</v>
      </c>
      <c r="Q278" s="375">
        <v>0</v>
      </c>
    </row>
    <row r="279" spans="1:17" ht="12.75" customHeight="1">
      <c r="A279" s="185"/>
      <c r="B279" s="462" t="s">
        <v>42</v>
      </c>
      <c r="C279" s="485" t="s">
        <v>43</v>
      </c>
      <c r="D279" s="118">
        <v>2011</v>
      </c>
      <c r="E279" s="45">
        <v>15195</v>
      </c>
      <c r="F279" s="460">
        <v>3.78</v>
      </c>
      <c r="G279" s="46">
        <v>6</v>
      </c>
      <c r="H279" s="46">
        <f>(E279*F279)</f>
        <v>57437.1</v>
      </c>
      <c r="I279" s="46">
        <f>E279*G279</f>
        <v>91170</v>
      </c>
      <c r="J279" s="46">
        <f t="shared" ref="J279:J288" si="46">SUM(H279,I279)</f>
        <v>148607.1</v>
      </c>
      <c r="K279" s="46">
        <v>13000</v>
      </c>
      <c r="L279" s="46">
        <v>0</v>
      </c>
      <c r="M279" s="46">
        <f t="shared" ref="M279:N284" si="47">SUM(H279-K279)</f>
        <v>44437.1</v>
      </c>
      <c r="N279" s="46">
        <f t="shared" si="47"/>
        <v>91170</v>
      </c>
      <c r="O279" s="46">
        <v>0</v>
      </c>
      <c r="P279" s="128">
        <v>0</v>
      </c>
      <c r="Q279" s="128">
        <v>0</v>
      </c>
    </row>
    <row r="280" spans="1:17">
      <c r="A280" s="186"/>
      <c r="B280" s="463"/>
      <c r="C280" s="486"/>
      <c r="D280" s="56">
        <v>2012</v>
      </c>
      <c r="E280" s="51">
        <v>5409</v>
      </c>
      <c r="F280" s="461"/>
      <c r="G280" s="52">
        <v>9</v>
      </c>
      <c r="H280" s="52">
        <f>(E280*F279)</f>
        <v>20446.02</v>
      </c>
      <c r="I280" s="52">
        <f>SUM(E280*G280)</f>
        <v>48681</v>
      </c>
      <c r="J280" s="52">
        <f t="shared" si="46"/>
        <v>69127.02</v>
      </c>
      <c r="K280" s="52">
        <v>56073.7</v>
      </c>
      <c r="L280" s="52">
        <v>8890</v>
      </c>
      <c r="M280" s="52">
        <f t="shared" si="47"/>
        <v>-35627.679999999993</v>
      </c>
      <c r="N280" s="52">
        <f t="shared" si="47"/>
        <v>39791</v>
      </c>
      <c r="O280" s="52">
        <v>0</v>
      </c>
      <c r="P280" s="129">
        <v>0</v>
      </c>
      <c r="Q280" s="129">
        <v>0</v>
      </c>
    </row>
    <row r="281" spans="1:17">
      <c r="A281" s="186"/>
      <c r="B281" s="463"/>
      <c r="C281" s="486"/>
      <c r="D281" s="56">
        <v>2013</v>
      </c>
      <c r="E281" s="51">
        <v>4951</v>
      </c>
      <c r="F281" s="461"/>
      <c r="G281" s="52">
        <v>15</v>
      </c>
      <c r="H281" s="52">
        <f>(E281*F279)</f>
        <v>18714.78</v>
      </c>
      <c r="I281" s="52">
        <f>SUM(E281*G281)</f>
        <v>74265</v>
      </c>
      <c r="J281" s="52">
        <f t="shared" si="46"/>
        <v>92979.78</v>
      </c>
      <c r="K281" s="52">
        <v>22733.84</v>
      </c>
      <c r="L281" s="52">
        <v>5805</v>
      </c>
      <c r="M281" s="52">
        <f t="shared" si="47"/>
        <v>-4019.0600000000013</v>
      </c>
      <c r="N281" s="52">
        <f t="shared" si="47"/>
        <v>68460</v>
      </c>
      <c r="O281" s="52">
        <v>0</v>
      </c>
      <c r="P281" s="129">
        <v>0</v>
      </c>
      <c r="Q281" s="129">
        <v>0</v>
      </c>
    </row>
    <row r="282" spans="1:17">
      <c r="A282" s="186"/>
      <c r="B282" s="463"/>
      <c r="C282" s="486"/>
      <c r="D282" s="56">
        <v>2014</v>
      </c>
      <c r="E282" s="51">
        <v>2279.1</v>
      </c>
      <c r="F282" s="461"/>
      <c r="G282" s="52" t="s">
        <v>19</v>
      </c>
      <c r="H282" s="52">
        <f>(E282*F279)</f>
        <v>8614.9979999999996</v>
      </c>
      <c r="I282" s="52">
        <v>82339.399999999994</v>
      </c>
      <c r="J282" s="52">
        <f t="shared" si="46"/>
        <v>90954.397999999986</v>
      </c>
      <c r="K282" s="52">
        <v>10537.13</v>
      </c>
      <c r="L282" s="52">
        <v>0</v>
      </c>
      <c r="M282" s="52">
        <f t="shared" si="47"/>
        <v>-1922.1319999999996</v>
      </c>
      <c r="N282" s="52">
        <f t="shared" si="47"/>
        <v>82339.399999999994</v>
      </c>
      <c r="O282" s="52">
        <v>0</v>
      </c>
      <c r="P282" s="129">
        <v>0</v>
      </c>
      <c r="Q282" s="129">
        <v>0</v>
      </c>
    </row>
    <row r="283" spans="1:17">
      <c r="A283" s="186"/>
      <c r="B283" s="463"/>
      <c r="C283" s="486"/>
      <c r="D283" s="56">
        <v>2015</v>
      </c>
      <c r="E283" s="51">
        <v>2323.5</v>
      </c>
      <c r="F283" s="461"/>
      <c r="G283" s="52">
        <v>28</v>
      </c>
      <c r="H283" s="52">
        <f>(E283*F279)</f>
        <v>8782.83</v>
      </c>
      <c r="I283" s="52">
        <f t="shared" ref="I283:I291" si="48">SUM(E283*G283)</f>
        <v>65058</v>
      </c>
      <c r="J283" s="52">
        <f t="shared" si="46"/>
        <v>73840.83</v>
      </c>
      <c r="K283" s="52">
        <v>5541.48</v>
      </c>
      <c r="L283" s="52">
        <v>0</v>
      </c>
      <c r="M283" s="52">
        <f t="shared" si="47"/>
        <v>3241.3500000000004</v>
      </c>
      <c r="N283" s="52">
        <f t="shared" si="47"/>
        <v>65058</v>
      </c>
      <c r="O283" s="52">
        <v>0</v>
      </c>
      <c r="P283" s="129">
        <v>0</v>
      </c>
      <c r="Q283" s="129">
        <v>0</v>
      </c>
    </row>
    <row r="284" spans="1:17">
      <c r="A284" s="186"/>
      <c r="B284" s="463"/>
      <c r="C284" s="486"/>
      <c r="D284" s="56">
        <v>2016</v>
      </c>
      <c r="E284" s="51">
        <v>2173.5</v>
      </c>
      <c r="F284" s="461"/>
      <c r="G284" s="52">
        <v>36</v>
      </c>
      <c r="H284" s="52">
        <f>(E284*F279)</f>
        <v>8215.83</v>
      </c>
      <c r="I284" s="52">
        <f t="shared" si="48"/>
        <v>78246</v>
      </c>
      <c r="J284" s="52">
        <f t="shared" si="46"/>
        <v>86461.83</v>
      </c>
      <c r="K284" s="52">
        <v>0</v>
      </c>
      <c r="L284" s="52">
        <v>0</v>
      </c>
      <c r="M284" s="52">
        <f t="shared" si="47"/>
        <v>8215.83</v>
      </c>
      <c r="N284" s="52">
        <f t="shared" si="47"/>
        <v>78246</v>
      </c>
      <c r="O284" s="52">
        <v>0</v>
      </c>
      <c r="P284" s="129">
        <v>0</v>
      </c>
      <c r="Q284" s="129">
        <v>0</v>
      </c>
    </row>
    <row r="285" spans="1:17">
      <c r="A285" s="186"/>
      <c r="B285" s="463"/>
      <c r="C285" s="486"/>
      <c r="D285" s="140">
        <v>2017</v>
      </c>
      <c r="E285" s="173">
        <v>2183</v>
      </c>
      <c r="F285" s="461"/>
      <c r="G285" s="52">
        <v>40</v>
      </c>
      <c r="H285" s="52">
        <f>(E285*F279)</f>
        <v>8251.74</v>
      </c>
      <c r="I285" s="52">
        <f t="shared" si="48"/>
        <v>87320</v>
      </c>
      <c r="J285" s="52">
        <f t="shared" si="46"/>
        <v>95571.74</v>
      </c>
      <c r="K285" s="52">
        <v>0</v>
      </c>
      <c r="L285" s="52">
        <v>0</v>
      </c>
      <c r="M285" s="52">
        <f>H285-K285</f>
        <v>8251.74</v>
      </c>
      <c r="N285" s="52">
        <f>SUM(I285-L285)</f>
        <v>87320</v>
      </c>
      <c r="O285" s="52">
        <v>0</v>
      </c>
      <c r="P285" s="129">
        <v>0</v>
      </c>
      <c r="Q285" s="129">
        <v>0</v>
      </c>
    </row>
    <row r="286" spans="1:17">
      <c r="A286" s="186"/>
      <c r="B286" s="463"/>
      <c r="C286" s="486"/>
      <c r="D286" s="140">
        <v>2018</v>
      </c>
      <c r="E286" s="173">
        <v>0</v>
      </c>
      <c r="F286" s="461"/>
      <c r="G286" s="52">
        <v>45</v>
      </c>
      <c r="H286" s="52">
        <f>(E286*F279)</f>
        <v>0</v>
      </c>
      <c r="I286" s="52">
        <f t="shared" si="48"/>
        <v>0</v>
      </c>
      <c r="J286" s="52">
        <f t="shared" si="46"/>
        <v>0</v>
      </c>
      <c r="K286" s="52">
        <v>0</v>
      </c>
      <c r="L286" s="52">
        <v>281760.40000000002</v>
      </c>
      <c r="M286" s="52">
        <f>SUM(H286-K286)</f>
        <v>0</v>
      </c>
      <c r="N286" s="52">
        <f>SUM(I286-L286)</f>
        <v>-281760.40000000002</v>
      </c>
      <c r="O286" s="52">
        <v>0</v>
      </c>
      <c r="P286" s="129">
        <v>0</v>
      </c>
      <c r="Q286" s="129">
        <v>0</v>
      </c>
    </row>
    <row r="287" spans="1:17">
      <c r="A287" s="186"/>
      <c r="B287" s="463"/>
      <c r="C287" s="486"/>
      <c r="D287" s="140">
        <v>2019</v>
      </c>
      <c r="E287" s="173">
        <v>0</v>
      </c>
      <c r="F287" s="461"/>
      <c r="G287" s="52">
        <v>57</v>
      </c>
      <c r="H287" s="52">
        <f>(E287*F279)</f>
        <v>0</v>
      </c>
      <c r="I287" s="52">
        <f t="shared" si="48"/>
        <v>0</v>
      </c>
      <c r="J287" s="52">
        <f t="shared" si="46"/>
        <v>0</v>
      </c>
      <c r="K287" s="52">
        <v>22577.15</v>
      </c>
      <c r="L287" s="52">
        <v>244675.37</v>
      </c>
      <c r="M287" s="52">
        <f>SUM(H287-K287)</f>
        <v>-22577.15</v>
      </c>
      <c r="N287" s="52">
        <f>SUM(I287-L287)</f>
        <v>-244675.37</v>
      </c>
      <c r="O287" s="52">
        <v>449274.09</v>
      </c>
      <c r="P287" s="129">
        <v>0</v>
      </c>
      <c r="Q287" s="129">
        <v>0</v>
      </c>
    </row>
    <row r="288" spans="1:17">
      <c r="A288" s="186"/>
      <c r="B288" s="463"/>
      <c r="C288" s="486"/>
      <c r="D288" s="140">
        <v>2020</v>
      </c>
      <c r="E288" s="173">
        <v>0</v>
      </c>
      <c r="F288" s="461"/>
      <c r="G288" s="52">
        <v>95</v>
      </c>
      <c r="H288" s="52">
        <f>(E288*F279)</f>
        <v>0</v>
      </c>
      <c r="I288" s="52">
        <f t="shared" si="48"/>
        <v>0</v>
      </c>
      <c r="J288" s="52">
        <f t="shared" si="46"/>
        <v>0</v>
      </c>
      <c r="K288" s="52">
        <v>0</v>
      </c>
      <c r="L288" s="52">
        <v>0</v>
      </c>
      <c r="M288" s="52">
        <f>SUM(H288-K288)</f>
        <v>0</v>
      </c>
      <c r="N288" s="52">
        <f>SUM(I288-L288)</f>
        <v>0</v>
      </c>
      <c r="O288" s="52">
        <v>91856.68</v>
      </c>
      <c r="P288" s="129">
        <v>0</v>
      </c>
      <c r="Q288" s="129">
        <v>0</v>
      </c>
    </row>
    <row r="289" spans="1:17">
      <c r="A289" s="186"/>
      <c r="B289" s="463"/>
      <c r="C289" s="486"/>
      <c r="D289" s="140">
        <v>2021</v>
      </c>
      <c r="E289" s="160">
        <v>0</v>
      </c>
      <c r="F289" s="119"/>
      <c r="G289" s="52">
        <v>0</v>
      </c>
      <c r="H289" s="52">
        <v>0</v>
      </c>
      <c r="I289" s="52">
        <f t="shared" si="48"/>
        <v>0</v>
      </c>
      <c r="J289" s="52">
        <v>0</v>
      </c>
      <c r="K289" s="52">
        <v>0</v>
      </c>
      <c r="L289" s="52">
        <v>147089.48000000001</v>
      </c>
      <c r="M289" s="52">
        <v>0</v>
      </c>
      <c r="N289" s="52">
        <v>0</v>
      </c>
      <c r="O289" s="52">
        <v>0</v>
      </c>
      <c r="P289" s="129">
        <v>0</v>
      </c>
      <c r="Q289" s="129">
        <v>0</v>
      </c>
    </row>
    <row r="290" spans="1:17">
      <c r="A290" s="186"/>
      <c r="B290" s="463"/>
      <c r="C290" s="486"/>
      <c r="D290" s="140">
        <v>2022</v>
      </c>
      <c r="E290" s="160">
        <v>0</v>
      </c>
      <c r="F290" s="119">
        <v>0</v>
      </c>
      <c r="G290" s="52">
        <v>0</v>
      </c>
      <c r="H290" s="52">
        <v>0</v>
      </c>
      <c r="I290" s="52">
        <f t="shared" si="48"/>
        <v>0</v>
      </c>
      <c r="J290" s="52">
        <v>0</v>
      </c>
      <c r="K290" s="52">
        <v>0</v>
      </c>
      <c r="L290" s="52">
        <v>0</v>
      </c>
      <c r="M290" s="52">
        <v>0</v>
      </c>
      <c r="N290" s="52">
        <v>0</v>
      </c>
      <c r="O290" s="52">
        <v>0</v>
      </c>
      <c r="P290" s="129">
        <v>0</v>
      </c>
      <c r="Q290" s="129">
        <v>0</v>
      </c>
    </row>
    <row r="291" spans="1:17" ht="13.5" thickBot="1">
      <c r="A291" s="187"/>
      <c r="B291" s="464"/>
      <c r="C291" s="487"/>
      <c r="D291" s="69">
        <v>2023</v>
      </c>
      <c r="E291" s="161">
        <v>0</v>
      </c>
      <c r="F291" s="174">
        <v>0</v>
      </c>
      <c r="G291" s="59">
        <v>0</v>
      </c>
      <c r="H291" s="59">
        <v>0</v>
      </c>
      <c r="I291" s="59">
        <f t="shared" si="48"/>
        <v>0</v>
      </c>
      <c r="J291" s="52">
        <v>0</v>
      </c>
      <c r="K291" s="52">
        <v>0</v>
      </c>
      <c r="L291" s="52">
        <v>0</v>
      </c>
      <c r="M291" s="52">
        <v>0</v>
      </c>
      <c r="N291" s="52">
        <v>0</v>
      </c>
      <c r="O291" s="59">
        <v>0</v>
      </c>
      <c r="P291" s="131">
        <v>0</v>
      </c>
      <c r="Q291" s="131">
        <v>0</v>
      </c>
    </row>
    <row r="292" spans="1:17" ht="12.75" customHeight="1">
      <c r="A292" s="473"/>
      <c r="B292" s="550" t="s">
        <v>50</v>
      </c>
      <c r="C292" s="450" t="s">
        <v>47</v>
      </c>
      <c r="D292" s="376">
        <v>2011</v>
      </c>
      <c r="E292" s="394">
        <v>16762</v>
      </c>
      <c r="F292" s="342">
        <v>2.5</v>
      </c>
      <c r="G292" s="395" t="s">
        <v>31</v>
      </c>
      <c r="H292" s="356">
        <f>E292*F292</f>
        <v>41905</v>
      </c>
      <c r="I292" s="357">
        <v>61653</v>
      </c>
      <c r="J292" s="396">
        <f>SUM(H292,I292)</f>
        <v>103558</v>
      </c>
      <c r="K292" s="396">
        <v>49191</v>
      </c>
      <c r="L292" s="397">
        <v>61653</v>
      </c>
      <c r="M292" s="398">
        <f t="shared" ref="M292:N297" si="49">SUM(H292-K292)</f>
        <v>-7286</v>
      </c>
      <c r="N292" s="399">
        <f t="shared" si="49"/>
        <v>0</v>
      </c>
      <c r="O292" s="342">
        <v>0</v>
      </c>
      <c r="P292" s="113">
        <v>0</v>
      </c>
      <c r="Q292" s="400">
        <v>0</v>
      </c>
    </row>
    <row r="293" spans="1:17" ht="12" customHeight="1">
      <c r="A293" s="474"/>
      <c r="B293" s="551"/>
      <c r="C293" s="451"/>
      <c r="D293" s="343">
        <v>2012</v>
      </c>
      <c r="E293" s="401">
        <v>10705</v>
      </c>
      <c r="F293" s="345">
        <v>2.5</v>
      </c>
      <c r="G293" s="345">
        <v>9</v>
      </c>
      <c r="H293" s="345">
        <f>(E293*F292)</f>
        <v>26762.5</v>
      </c>
      <c r="I293" s="345">
        <f>SUM(E293*G293)</f>
        <v>96345</v>
      </c>
      <c r="J293" s="345">
        <f>SUM(H293,I293)</f>
        <v>123107.5</v>
      </c>
      <c r="K293" s="345">
        <v>26762.5</v>
      </c>
      <c r="L293" s="345">
        <v>96345</v>
      </c>
      <c r="M293" s="345">
        <f t="shared" si="49"/>
        <v>0</v>
      </c>
      <c r="N293" s="345">
        <f t="shared" si="49"/>
        <v>0</v>
      </c>
      <c r="O293" s="345">
        <v>0</v>
      </c>
      <c r="P293" s="37">
        <v>0</v>
      </c>
      <c r="Q293" s="402">
        <v>0</v>
      </c>
    </row>
    <row r="294" spans="1:17">
      <c r="A294" s="474"/>
      <c r="B294" s="551"/>
      <c r="C294" s="451"/>
      <c r="D294" s="343">
        <v>2013</v>
      </c>
      <c r="E294" s="401">
        <v>8991</v>
      </c>
      <c r="F294" s="345">
        <v>2.5</v>
      </c>
      <c r="G294" s="345">
        <v>15</v>
      </c>
      <c r="H294" s="345">
        <f>(E294*F292)</f>
        <v>22477.5</v>
      </c>
      <c r="I294" s="345">
        <f>SUM(E294*G294)</f>
        <v>134865</v>
      </c>
      <c r="J294" s="345">
        <f>SUM(H294,I294)</f>
        <v>157342.5</v>
      </c>
      <c r="K294" s="345">
        <v>21287.5</v>
      </c>
      <c r="L294" s="345">
        <v>127725</v>
      </c>
      <c r="M294" s="345">
        <f t="shared" si="49"/>
        <v>1190</v>
      </c>
      <c r="N294" s="345">
        <f t="shared" si="49"/>
        <v>7140</v>
      </c>
      <c r="O294" s="345">
        <v>0</v>
      </c>
      <c r="P294" s="37">
        <v>0</v>
      </c>
      <c r="Q294" s="402">
        <v>0</v>
      </c>
    </row>
    <row r="295" spans="1:17">
      <c r="A295" s="474"/>
      <c r="B295" s="551"/>
      <c r="C295" s="451"/>
      <c r="D295" s="343">
        <v>2014</v>
      </c>
      <c r="E295" s="403">
        <v>7181</v>
      </c>
      <c r="F295" s="345">
        <v>2.5</v>
      </c>
      <c r="G295" s="345">
        <v>22</v>
      </c>
      <c r="H295" s="345">
        <f>(E295*F292)</f>
        <v>17952.5</v>
      </c>
      <c r="I295" s="345">
        <f>E295*G295</f>
        <v>157982</v>
      </c>
      <c r="J295" s="345">
        <f>SUM(H295,I295)</f>
        <v>175934.5</v>
      </c>
      <c r="K295" s="345">
        <v>17812.5</v>
      </c>
      <c r="L295" s="345">
        <v>153418</v>
      </c>
      <c r="M295" s="345">
        <f t="shared" si="49"/>
        <v>140</v>
      </c>
      <c r="N295" s="345">
        <f t="shared" si="49"/>
        <v>4564</v>
      </c>
      <c r="O295" s="345">
        <v>0</v>
      </c>
      <c r="P295" s="37">
        <v>0</v>
      </c>
      <c r="Q295" s="402">
        <v>0</v>
      </c>
    </row>
    <row r="296" spans="1:17">
      <c r="A296" s="474"/>
      <c r="B296" s="551"/>
      <c r="C296" s="451"/>
      <c r="D296" s="343">
        <v>2015</v>
      </c>
      <c r="E296" s="403">
        <v>6702</v>
      </c>
      <c r="F296" s="345">
        <v>2.88</v>
      </c>
      <c r="G296" s="345">
        <v>28</v>
      </c>
      <c r="H296" s="364">
        <f>(E296*F296)</f>
        <v>19301.759999999998</v>
      </c>
      <c r="I296" s="345">
        <f>SUM(E296*G296)</f>
        <v>187656</v>
      </c>
      <c r="J296" s="345">
        <f>SUM(H296,I296)</f>
        <v>206957.76</v>
      </c>
      <c r="K296" s="345">
        <v>20413.75</v>
      </c>
      <c r="L296" s="345">
        <v>199360</v>
      </c>
      <c r="M296" s="345">
        <f t="shared" si="49"/>
        <v>-1111.9900000000016</v>
      </c>
      <c r="N296" s="345">
        <f t="shared" si="49"/>
        <v>-11704</v>
      </c>
      <c r="O296" s="345">
        <v>450000</v>
      </c>
      <c r="P296" s="37">
        <v>0</v>
      </c>
      <c r="Q296" s="402">
        <v>0</v>
      </c>
    </row>
    <row r="297" spans="1:17">
      <c r="A297" s="474"/>
      <c r="B297" s="551"/>
      <c r="C297" s="451"/>
      <c r="D297" s="343">
        <v>2016</v>
      </c>
      <c r="E297" s="403">
        <v>0</v>
      </c>
      <c r="F297" s="345"/>
      <c r="G297" s="345"/>
      <c r="H297" s="345"/>
      <c r="I297" s="345"/>
      <c r="J297" s="345"/>
      <c r="K297" s="345"/>
      <c r="L297" s="345"/>
      <c r="M297" s="345">
        <f t="shared" si="49"/>
        <v>0</v>
      </c>
      <c r="N297" s="345">
        <f t="shared" si="49"/>
        <v>0</v>
      </c>
      <c r="O297" s="345">
        <v>0</v>
      </c>
      <c r="P297" s="37">
        <v>0</v>
      </c>
      <c r="Q297" s="402">
        <v>0</v>
      </c>
    </row>
    <row r="298" spans="1:17">
      <c r="A298" s="474"/>
      <c r="B298" s="551"/>
      <c r="C298" s="451"/>
      <c r="D298" s="347">
        <v>2017</v>
      </c>
      <c r="E298" s="403">
        <v>0</v>
      </c>
      <c r="F298" s="345"/>
      <c r="G298" s="345"/>
      <c r="H298" s="345"/>
      <c r="I298" s="345"/>
      <c r="J298" s="345"/>
      <c r="K298" s="345"/>
      <c r="L298" s="345"/>
      <c r="M298" s="345"/>
      <c r="N298" s="345"/>
      <c r="O298" s="345">
        <v>0</v>
      </c>
      <c r="P298" s="37">
        <v>0</v>
      </c>
      <c r="Q298" s="402">
        <v>0</v>
      </c>
    </row>
    <row r="299" spans="1:17">
      <c r="A299" s="474"/>
      <c r="B299" s="551"/>
      <c r="C299" s="451"/>
      <c r="D299" s="347">
        <v>2018</v>
      </c>
      <c r="E299" s="403">
        <v>0</v>
      </c>
      <c r="F299" s="345"/>
      <c r="G299" s="345"/>
      <c r="H299" s="345"/>
      <c r="I299" s="345"/>
      <c r="J299" s="345"/>
      <c r="K299" s="345"/>
      <c r="L299" s="345"/>
      <c r="M299" s="345"/>
      <c r="N299" s="345"/>
      <c r="O299" s="345">
        <v>0</v>
      </c>
      <c r="P299" s="37">
        <v>0</v>
      </c>
      <c r="Q299" s="402">
        <v>0</v>
      </c>
    </row>
    <row r="300" spans="1:17">
      <c r="A300" s="474"/>
      <c r="B300" s="551"/>
      <c r="C300" s="451"/>
      <c r="D300" s="347">
        <v>2019</v>
      </c>
      <c r="E300" s="403">
        <v>0</v>
      </c>
      <c r="F300" s="345"/>
      <c r="G300" s="345"/>
      <c r="H300" s="345"/>
      <c r="I300" s="345"/>
      <c r="J300" s="345"/>
      <c r="K300" s="345"/>
      <c r="L300" s="345"/>
      <c r="M300" s="345"/>
      <c r="N300" s="345"/>
      <c r="O300" s="345">
        <v>0</v>
      </c>
      <c r="P300" s="37">
        <v>0</v>
      </c>
      <c r="Q300" s="402">
        <v>0</v>
      </c>
    </row>
    <row r="301" spans="1:17">
      <c r="A301" s="474"/>
      <c r="B301" s="551"/>
      <c r="C301" s="451"/>
      <c r="D301" s="347">
        <v>2020</v>
      </c>
      <c r="E301" s="380">
        <v>0</v>
      </c>
      <c r="F301" s="345"/>
      <c r="G301" s="345"/>
      <c r="H301" s="345"/>
      <c r="I301" s="345"/>
      <c r="J301" s="345"/>
      <c r="K301" s="345"/>
      <c r="L301" s="345"/>
      <c r="M301" s="345"/>
      <c r="N301" s="345"/>
      <c r="O301" s="345">
        <v>0</v>
      </c>
      <c r="P301" s="37">
        <v>0</v>
      </c>
      <c r="Q301" s="402">
        <v>0</v>
      </c>
    </row>
    <row r="302" spans="1:17">
      <c r="A302" s="474"/>
      <c r="B302" s="551"/>
      <c r="C302" s="451"/>
      <c r="D302" s="379">
        <v>2021</v>
      </c>
      <c r="E302" s="380">
        <v>0</v>
      </c>
      <c r="F302" s="345">
        <v>0</v>
      </c>
      <c r="G302" s="345">
        <v>0</v>
      </c>
      <c r="H302" s="345">
        <v>0</v>
      </c>
      <c r="I302" s="345">
        <v>0</v>
      </c>
      <c r="J302" s="345">
        <v>0</v>
      </c>
      <c r="K302" s="345">
        <v>0</v>
      </c>
      <c r="L302" s="345">
        <v>0</v>
      </c>
      <c r="M302" s="345">
        <v>0</v>
      </c>
      <c r="N302" s="345">
        <v>0</v>
      </c>
      <c r="O302" s="345">
        <v>0</v>
      </c>
      <c r="P302" s="37">
        <v>0</v>
      </c>
      <c r="Q302" s="402">
        <v>0</v>
      </c>
    </row>
    <row r="303" spans="1:17">
      <c r="A303" s="188"/>
      <c r="B303" s="551"/>
      <c r="C303" s="312"/>
      <c r="D303" s="73">
        <v>2022</v>
      </c>
      <c r="E303" s="348">
        <v>0</v>
      </c>
      <c r="F303" s="345">
        <v>0</v>
      </c>
      <c r="G303" s="345">
        <v>0</v>
      </c>
      <c r="H303" s="345">
        <v>0</v>
      </c>
      <c r="I303" s="345">
        <v>0</v>
      </c>
      <c r="J303" s="345">
        <v>0</v>
      </c>
      <c r="K303" s="345">
        <v>0</v>
      </c>
      <c r="L303" s="345">
        <v>0</v>
      </c>
      <c r="M303" s="345">
        <v>0</v>
      </c>
      <c r="N303" s="345">
        <v>0</v>
      </c>
      <c r="O303" s="345">
        <v>0</v>
      </c>
      <c r="P303" s="37">
        <v>0</v>
      </c>
      <c r="Q303" s="402">
        <v>0</v>
      </c>
    </row>
    <row r="304" spans="1:17" ht="13.5" thickBot="1">
      <c r="A304" s="188"/>
      <c r="B304" s="552"/>
      <c r="C304" s="315"/>
      <c r="D304" s="371">
        <v>2023</v>
      </c>
      <c r="E304" s="374">
        <v>0</v>
      </c>
      <c r="F304" s="373">
        <v>0</v>
      </c>
      <c r="G304" s="373">
        <v>0</v>
      </c>
      <c r="H304" s="373">
        <v>0</v>
      </c>
      <c r="I304" s="373">
        <v>0</v>
      </c>
      <c r="J304" s="373">
        <v>0</v>
      </c>
      <c r="K304" s="373">
        <v>0</v>
      </c>
      <c r="L304" s="373">
        <v>0</v>
      </c>
      <c r="M304" s="373">
        <v>0</v>
      </c>
      <c r="N304" s="373">
        <v>0</v>
      </c>
      <c r="O304" s="373">
        <v>0</v>
      </c>
      <c r="P304" s="38">
        <v>0</v>
      </c>
      <c r="Q304" s="404">
        <v>0</v>
      </c>
    </row>
    <row r="305" spans="1:17" ht="12.75" customHeight="1">
      <c r="A305" s="189"/>
      <c r="B305" s="480" t="s">
        <v>48</v>
      </c>
      <c r="C305" s="453" t="s">
        <v>49</v>
      </c>
      <c r="D305" s="115">
        <v>2011</v>
      </c>
      <c r="E305" s="101">
        <v>2562.08</v>
      </c>
      <c r="F305" s="122">
        <v>6.62</v>
      </c>
      <c r="G305" s="46">
        <v>6</v>
      </c>
      <c r="H305" s="46">
        <f t="shared" ref="H305:H310" si="50">(E305*F305)</f>
        <v>16960.9696</v>
      </c>
      <c r="I305" s="46">
        <f>E305*G305</f>
        <v>15372.48</v>
      </c>
      <c r="J305" s="46">
        <f>SUM(H305,I305)</f>
        <v>32333.4496</v>
      </c>
      <c r="K305" s="46">
        <v>11532.57</v>
      </c>
      <c r="L305" s="46">
        <v>12126.48</v>
      </c>
      <c r="M305" s="46">
        <f t="shared" ref="M305:N313" si="51">SUM(H305-K305)</f>
        <v>5428.3996000000006</v>
      </c>
      <c r="N305" s="46">
        <f t="shared" si="51"/>
        <v>3246</v>
      </c>
      <c r="O305" s="46">
        <v>0</v>
      </c>
      <c r="P305" s="122">
        <v>0</v>
      </c>
      <c r="Q305" s="132">
        <v>0</v>
      </c>
    </row>
    <row r="306" spans="1:17">
      <c r="A306" s="190"/>
      <c r="B306" s="481"/>
      <c r="C306" s="454"/>
      <c r="D306" s="103">
        <v>2012</v>
      </c>
      <c r="E306" s="104">
        <v>807</v>
      </c>
      <c r="F306" s="58">
        <v>1.32</v>
      </c>
      <c r="G306" s="52">
        <v>18</v>
      </c>
      <c r="H306" s="52">
        <f t="shared" si="50"/>
        <v>1065.24</v>
      </c>
      <c r="I306" s="52">
        <f>SUM(E306*G306)</f>
        <v>14526</v>
      </c>
      <c r="J306" s="52">
        <f>SUM(H306,I306)</f>
        <v>15591.24</v>
      </c>
      <c r="K306" s="52">
        <v>11252.84</v>
      </c>
      <c r="L306" s="52">
        <v>11220</v>
      </c>
      <c r="M306" s="52">
        <f t="shared" si="51"/>
        <v>-10187.6</v>
      </c>
      <c r="N306" s="52">
        <f t="shared" si="51"/>
        <v>3306</v>
      </c>
      <c r="O306" s="52">
        <v>0</v>
      </c>
      <c r="P306" s="58">
        <v>0</v>
      </c>
      <c r="Q306" s="133">
        <v>0</v>
      </c>
    </row>
    <row r="307" spans="1:17">
      <c r="A307" s="190"/>
      <c r="B307" s="481"/>
      <c r="C307" s="454"/>
      <c r="D307" s="103">
        <v>2013</v>
      </c>
      <c r="E307" s="105">
        <v>548</v>
      </c>
      <c r="F307" s="58">
        <v>1.32</v>
      </c>
      <c r="G307" s="52">
        <v>30</v>
      </c>
      <c r="H307" s="52">
        <f t="shared" si="50"/>
        <v>723.36</v>
      </c>
      <c r="I307" s="52">
        <f>E307*G307</f>
        <v>16440</v>
      </c>
      <c r="J307" s="52">
        <f>SUM(H307,I307)</f>
        <v>17163.36</v>
      </c>
      <c r="K307" s="52">
        <v>425.04</v>
      </c>
      <c r="L307" s="52">
        <v>8400</v>
      </c>
      <c r="M307" s="52">
        <f t="shared" si="51"/>
        <v>298.32</v>
      </c>
      <c r="N307" s="52">
        <f t="shared" si="51"/>
        <v>8040</v>
      </c>
      <c r="O307" s="52">
        <v>0</v>
      </c>
      <c r="P307" s="58">
        <v>0</v>
      </c>
      <c r="Q307" s="133">
        <v>0</v>
      </c>
    </row>
    <row r="308" spans="1:17">
      <c r="A308" s="190"/>
      <c r="B308" s="481"/>
      <c r="C308" s="454"/>
      <c r="D308" s="103">
        <v>2014</v>
      </c>
      <c r="E308" s="106">
        <v>527</v>
      </c>
      <c r="F308" s="58">
        <v>1.32</v>
      </c>
      <c r="G308" s="52">
        <v>22</v>
      </c>
      <c r="H308" s="52">
        <f t="shared" si="50"/>
        <v>695.64</v>
      </c>
      <c r="I308" s="52">
        <f>E308*G308</f>
        <v>11594</v>
      </c>
      <c r="J308" s="52">
        <f>SUM(H308,I308)</f>
        <v>12289.64</v>
      </c>
      <c r="K308" s="52">
        <v>249.48</v>
      </c>
      <c r="L308" s="52">
        <v>5670</v>
      </c>
      <c r="M308" s="52">
        <f t="shared" si="51"/>
        <v>446.15999999999997</v>
      </c>
      <c r="N308" s="52">
        <f t="shared" si="51"/>
        <v>5924</v>
      </c>
      <c r="O308" s="52">
        <v>0</v>
      </c>
      <c r="P308" s="58">
        <v>0</v>
      </c>
      <c r="Q308" s="133">
        <v>0</v>
      </c>
    </row>
    <row r="309" spans="1:17">
      <c r="A309" s="190"/>
      <c r="B309" s="481"/>
      <c r="C309" s="454"/>
      <c r="D309" s="103">
        <v>2015</v>
      </c>
      <c r="E309" s="107">
        <v>366</v>
      </c>
      <c r="F309" s="58">
        <v>1.32</v>
      </c>
      <c r="G309" s="52">
        <v>28</v>
      </c>
      <c r="H309" s="52">
        <f t="shared" si="50"/>
        <v>483.12</v>
      </c>
      <c r="I309" s="52">
        <f>SUM(E309*G309)</f>
        <v>10248</v>
      </c>
      <c r="J309" s="52">
        <f>SUM(H309,I309)</f>
        <v>10731.12</v>
      </c>
      <c r="K309" s="52">
        <v>-3559.32</v>
      </c>
      <c r="L309" s="52">
        <v>30120</v>
      </c>
      <c r="M309" s="52">
        <f t="shared" si="51"/>
        <v>4042.44</v>
      </c>
      <c r="N309" s="52">
        <f t="shared" si="51"/>
        <v>-19872</v>
      </c>
      <c r="O309" s="52">
        <v>62000</v>
      </c>
      <c r="P309" s="58">
        <v>0</v>
      </c>
      <c r="Q309" s="133">
        <v>0</v>
      </c>
    </row>
    <row r="310" spans="1:17">
      <c r="A310" s="190"/>
      <c r="B310" s="481"/>
      <c r="C310" s="454"/>
      <c r="D310" s="103">
        <v>2016</v>
      </c>
      <c r="E310" s="107">
        <v>0</v>
      </c>
      <c r="F310" s="58">
        <v>1.32</v>
      </c>
      <c r="G310" s="52">
        <v>36</v>
      </c>
      <c r="H310" s="52">
        <f t="shared" si="50"/>
        <v>0</v>
      </c>
      <c r="I310" s="52">
        <f>E310*G310</f>
        <v>0</v>
      </c>
      <c r="J310" s="52">
        <f>SUM(H310:I310)</f>
        <v>0</v>
      </c>
      <c r="K310" s="52">
        <v>43.56</v>
      </c>
      <c r="L310" s="52">
        <v>924</v>
      </c>
      <c r="M310" s="52">
        <f t="shared" si="51"/>
        <v>-43.56</v>
      </c>
      <c r="N310" s="52">
        <f>I310-L310</f>
        <v>-924</v>
      </c>
      <c r="O310" s="52">
        <v>6180</v>
      </c>
      <c r="P310" s="58">
        <v>0</v>
      </c>
      <c r="Q310" s="133">
        <v>0</v>
      </c>
    </row>
    <row r="311" spans="1:17">
      <c r="A311" s="190"/>
      <c r="B311" s="481"/>
      <c r="C311" s="454"/>
      <c r="D311" s="108">
        <v>2017</v>
      </c>
      <c r="E311" s="106">
        <v>0</v>
      </c>
      <c r="F311" s="58">
        <v>1.32</v>
      </c>
      <c r="G311" s="52">
        <v>40</v>
      </c>
      <c r="H311" s="52">
        <f>E311*F311</f>
        <v>0</v>
      </c>
      <c r="I311" s="52">
        <f>E311*G311</f>
        <v>0</v>
      </c>
      <c r="J311" s="52">
        <v>0</v>
      </c>
      <c r="K311" s="52">
        <v>0</v>
      </c>
      <c r="L311" s="52">
        <v>0</v>
      </c>
      <c r="M311" s="52">
        <f t="shared" si="51"/>
        <v>0</v>
      </c>
      <c r="N311" s="52">
        <f>I311-L311</f>
        <v>0</v>
      </c>
      <c r="O311" s="52">
        <v>0</v>
      </c>
      <c r="P311" s="133">
        <v>0</v>
      </c>
      <c r="Q311" s="133">
        <v>0</v>
      </c>
    </row>
    <row r="312" spans="1:17">
      <c r="A312" s="190"/>
      <c r="B312" s="481"/>
      <c r="C312" s="454"/>
      <c r="D312" s="108">
        <v>2018</v>
      </c>
      <c r="E312" s="106">
        <v>0</v>
      </c>
      <c r="F312" s="58">
        <v>1.32</v>
      </c>
      <c r="G312" s="52">
        <v>45</v>
      </c>
      <c r="H312" s="52">
        <f>E312*F312</f>
        <v>0</v>
      </c>
      <c r="I312" s="52">
        <f>E312*G312</f>
        <v>0</v>
      </c>
      <c r="J312" s="52">
        <v>0</v>
      </c>
      <c r="K312" s="52">
        <v>0</v>
      </c>
      <c r="L312" s="52">
        <v>0</v>
      </c>
      <c r="M312" s="52">
        <f t="shared" si="51"/>
        <v>0</v>
      </c>
      <c r="N312" s="52">
        <v>0</v>
      </c>
      <c r="O312" s="52">
        <v>0</v>
      </c>
      <c r="P312" s="133">
        <v>0</v>
      </c>
      <c r="Q312" s="133">
        <v>0</v>
      </c>
    </row>
    <row r="313" spans="1:17">
      <c r="A313" s="190"/>
      <c r="B313" s="481"/>
      <c r="C313" s="454"/>
      <c r="D313" s="108">
        <v>2019</v>
      </c>
      <c r="E313" s="106">
        <v>0</v>
      </c>
      <c r="F313" s="58">
        <v>1.32</v>
      </c>
      <c r="G313" s="52">
        <v>57</v>
      </c>
      <c r="H313" s="52">
        <f>E313*F313</f>
        <v>0</v>
      </c>
      <c r="I313" s="52">
        <f>E313*G313</f>
        <v>0</v>
      </c>
      <c r="J313" s="52">
        <v>0</v>
      </c>
      <c r="K313" s="52">
        <v>0</v>
      </c>
      <c r="L313" s="52">
        <v>0</v>
      </c>
      <c r="M313" s="52">
        <f t="shared" si="51"/>
        <v>0</v>
      </c>
      <c r="N313" s="52">
        <v>0</v>
      </c>
      <c r="O313" s="52">
        <v>0</v>
      </c>
      <c r="P313" s="133">
        <v>0</v>
      </c>
      <c r="Q313" s="133">
        <v>0</v>
      </c>
    </row>
    <row r="314" spans="1:17">
      <c r="A314" s="190"/>
      <c r="B314" s="481"/>
      <c r="C314" s="454"/>
      <c r="D314" s="167">
        <v>2020</v>
      </c>
      <c r="E314" s="172">
        <v>0</v>
      </c>
      <c r="F314" s="58"/>
      <c r="G314" s="52">
        <v>95</v>
      </c>
      <c r="H314" s="52"/>
      <c r="I314" s="52">
        <f>E314*G314</f>
        <v>0</v>
      </c>
      <c r="J314" s="52">
        <v>0</v>
      </c>
      <c r="K314" s="52">
        <v>0</v>
      </c>
      <c r="L314" s="52">
        <v>0</v>
      </c>
      <c r="M314" s="52">
        <v>0</v>
      </c>
      <c r="N314" s="52">
        <v>0</v>
      </c>
      <c r="O314" s="52">
        <v>19944.169999999998</v>
      </c>
      <c r="P314" s="133">
        <v>0</v>
      </c>
      <c r="Q314" s="133">
        <v>0</v>
      </c>
    </row>
    <row r="315" spans="1:17">
      <c r="A315" s="190"/>
      <c r="B315" s="481"/>
      <c r="C315" s="454"/>
      <c r="D315" s="167">
        <v>2021</v>
      </c>
      <c r="E315" s="172">
        <v>0</v>
      </c>
      <c r="F315" s="58">
        <v>0</v>
      </c>
      <c r="G315" s="52">
        <v>0</v>
      </c>
      <c r="H315" s="52">
        <v>0</v>
      </c>
      <c r="I315" s="52">
        <v>0</v>
      </c>
      <c r="J315" s="52">
        <v>0</v>
      </c>
      <c r="K315" s="52">
        <v>0</v>
      </c>
      <c r="L315" s="52">
        <v>0</v>
      </c>
      <c r="M315" s="52">
        <v>0</v>
      </c>
      <c r="N315" s="52">
        <v>0</v>
      </c>
      <c r="O315" s="52">
        <v>0</v>
      </c>
      <c r="P315" s="133">
        <v>0</v>
      </c>
      <c r="Q315" s="133">
        <v>0</v>
      </c>
    </row>
    <row r="316" spans="1:17">
      <c r="A316" s="188"/>
      <c r="B316" s="481"/>
      <c r="C316" s="454"/>
      <c r="D316" s="140">
        <v>2022</v>
      </c>
      <c r="E316" s="114">
        <v>0</v>
      </c>
      <c r="F316" s="58">
        <v>0</v>
      </c>
      <c r="G316" s="52">
        <v>0</v>
      </c>
      <c r="H316" s="52">
        <v>0</v>
      </c>
      <c r="I316" s="52">
        <v>0</v>
      </c>
      <c r="J316" s="52">
        <v>0</v>
      </c>
      <c r="K316" s="52">
        <v>0</v>
      </c>
      <c r="L316" s="52">
        <v>0</v>
      </c>
      <c r="M316" s="52">
        <v>0</v>
      </c>
      <c r="N316" s="52">
        <v>0</v>
      </c>
      <c r="O316" s="52">
        <v>0</v>
      </c>
      <c r="P316" s="133">
        <v>0</v>
      </c>
      <c r="Q316" s="133">
        <v>0</v>
      </c>
    </row>
    <row r="317" spans="1:17" ht="13.5" thickBot="1">
      <c r="A317" s="191"/>
      <c r="B317" s="482"/>
      <c r="C317" s="455"/>
      <c r="D317" s="69">
        <v>2023</v>
      </c>
      <c r="E317" s="112">
        <v>0</v>
      </c>
      <c r="F317" s="60">
        <v>0</v>
      </c>
      <c r="G317" s="59">
        <v>0</v>
      </c>
      <c r="H317" s="59">
        <v>0</v>
      </c>
      <c r="I317" s="59">
        <v>0</v>
      </c>
      <c r="J317" s="59">
        <v>0</v>
      </c>
      <c r="K317" s="59">
        <v>0</v>
      </c>
      <c r="L317" s="59">
        <v>0</v>
      </c>
      <c r="M317" s="59">
        <v>0</v>
      </c>
      <c r="N317" s="59">
        <v>0</v>
      </c>
      <c r="O317" s="59">
        <v>0</v>
      </c>
      <c r="P317" s="134">
        <v>0</v>
      </c>
      <c r="Q317" s="134">
        <v>0</v>
      </c>
    </row>
    <row r="318" spans="1:17">
      <c r="A318" s="25"/>
      <c r="Q318" s="121"/>
    </row>
    <row r="319" spans="1:17">
      <c r="A319" s="25"/>
    </row>
    <row r="320" spans="1:17" ht="30.75" customHeight="1">
      <c r="A320" s="25"/>
      <c r="B320" s="27"/>
      <c r="C320" s="27"/>
      <c r="D320" s="27"/>
      <c r="E320" s="27"/>
      <c r="F320" s="27"/>
      <c r="G320" s="27"/>
      <c r="H320" s="27"/>
      <c r="I320" s="27"/>
      <c r="J320" s="27"/>
      <c r="K320" s="27"/>
      <c r="M320" s="27"/>
      <c r="N320" s="27"/>
      <c r="O320" s="27"/>
      <c r="P320" s="27"/>
    </row>
    <row r="321" spans="1:17">
      <c r="A321" s="25"/>
    </row>
    <row r="322" spans="1:17">
      <c r="A322" s="25"/>
      <c r="B322" s="459"/>
      <c r="C322" s="459"/>
      <c r="D322" s="459"/>
      <c r="E322" s="459"/>
      <c r="F322" s="459"/>
      <c r="G322" s="459"/>
      <c r="H322" s="459"/>
      <c r="I322" s="459"/>
      <c r="J322" s="459"/>
      <c r="K322" s="459"/>
      <c r="L322" s="459"/>
      <c r="M322" s="459"/>
      <c r="N322" s="459"/>
      <c r="O322" s="459"/>
      <c r="P322" s="459"/>
      <c r="Q322" s="459"/>
    </row>
    <row r="324" spans="1:17">
      <c r="D324" s="193"/>
    </row>
  </sheetData>
  <customSheetViews>
    <customSheetView guid="{D274EAFF-911A-458D-9EB0-1ED996BB0A60}">
      <pane ySplit="6" topLeftCell="A13" activePane="bottomLeft" state="frozen"/>
      <selection pane="bottomLeft" activeCell="E30" sqref="E30"/>
      <pageMargins left="0.7" right="0.7" top="0.75" bottom="0.75" header="0.3" footer="0.3"/>
      <pageSetup paperSize="9" orientation="portrait" r:id="rId1"/>
    </customSheetView>
    <customSheetView guid="{CACF5B9D-9F1E-4A36-9296-7EA43C02AD00}" showRuler="0" topLeftCell="E1">
      <pane ySplit="6" topLeftCell="A85" activePane="bottomLeft" state="frozen"/>
      <selection pane="bottomLeft" activeCell="L100" sqref="L100"/>
      <pageMargins left="0.7" right="0.7" top="0.75" bottom="0.75" header="0.3" footer="0.3"/>
      <pageSetup paperSize="9" orientation="portrait" r:id="rId2"/>
      <headerFooter alignWithMargins="0"/>
    </customSheetView>
    <customSheetView guid="{8DB1E6E9-7D81-4D3C-852E-F8FBC28C94D8}" showRuler="0" topLeftCell="H1">
      <pane ySplit="6" topLeftCell="A31" activePane="bottomLeft" state="frozen"/>
      <selection pane="bottomLeft" activeCell="N46" sqref="N46"/>
      <pageMargins left="0.7" right="0.7" top="0.75" bottom="0.75" header="0.3" footer="0.3"/>
      <pageSetup paperSize="9" orientation="portrait" r:id="rId3"/>
      <headerFooter alignWithMargins="0"/>
    </customSheetView>
    <customSheetView guid="{4BFDAE34-A345-458F-B59F-1AF055DE1289}" showRuler="0">
      <pane ySplit="6" topLeftCell="A43" activePane="bottomLeft" state="frozen"/>
      <selection pane="bottomLeft" activeCell="F60" sqref="F60:F71"/>
      <pageMargins left="0.7" right="0.7" top="0.75" bottom="0.75" header="0.3" footer="0.3"/>
      <pageSetup paperSize="9" orientation="portrait" r:id="rId4"/>
      <headerFooter alignWithMargins="0"/>
    </customSheetView>
    <customSheetView guid="{AD798F90-13E2-4C81-9EFF-2268982EA94C}">
      <pane ySplit="6" topLeftCell="A17" activePane="bottomLeft" state="frozen"/>
      <selection pane="bottomLeft" activeCell="G73" sqref="G73:G84"/>
      <pageMargins left="0.7" right="0.7" top="0.75" bottom="0.75" header="0.3" footer="0.3"/>
      <pageSetup paperSize="9" orientation="portrait" r:id="rId5"/>
    </customSheetView>
    <customSheetView guid="{26C9A1C5-B2AC-470C-AFFD-5333B831A6E7}" topLeftCell="B1">
      <pane ySplit="6" topLeftCell="A115" activePane="bottomLeft" state="frozen"/>
      <selection pane="bottomLeft" activeCell="P133" sqref="P133"/>
      <pageMargins left="0.7" right="0.7" top="0.75" bottom="0.75" header="0.3" footer="0.3"/>
      <pageSetup paperSize="9" orientation="portrait" r:id="rId6"/>
    </customSheetView>
    <customSheetView guid="{94ECEC9D-9812-4D7B-B6C1-2E27410B69BD}" topLeftCell="B1">
      <pane ySplit="6" topLeftCell="A121" activePane="bottomLeft" state="frozen"/>
      <selection pane="bottomLeft" activeCell="L143" sqref="L143"/>
      <pageMargins left="0.7" right="0.7" top="0.75" bottom="0.75" header="0.3" footer="0.3"/>
      <pageSetup paperSize="9" orientation="portrait" r:id="rId7"/>
    </customSheetView>
  </customSheetViews>
  <mergeCells count="77">
    <mergeCell ref="B165:B168"/>
    <mergeCell ref="B203:B210"/>
    <mergeCell ref="B292:B304"/>
    <mergeCell ref="C44:C49"/>
    <mergeCell ref="C98:C103"/>
    <mergeCell ref="B266:B278"/>
    <mergeCell ref="B279:B291"/>
    <mergeCell ref="B8:B64"/>
    <mergeCell ref="B169:B181"/>
    <mergeCell ref="B116:B162"/>
    <mergeCell ref="C266:C276"/>
    <mergeCell ref="F266:F276"/>
    <mergeCell ref="D133:D135"/>
    <mergeCell ref="C197:C210"/>
    <mergeCell ref="C162:C164"/>
    <mergeCell ref="C151:C160"/>
    <mergeCell ref="A226:A236"/>
    <mergeCell ref="C226:C236"/>
    <mergeCell ref="C239:C249"/>
    <mergeCell ref="A253:A263"/>
    <mergeCell ref="B253:B265"/>
    <mergeCell ref="B226:B238"/>
    <mergeCell ref="C253:C263"/>
    <mergeCell ref="L3:L6"/>
    <mergeCell ref="H3:H6"/>
    <mergeCell ref="F3:G5"/>
    <mergeCell ref="I3:I6"/>
    <mergeCell ref="K3:K6"/>
    <mergeCell ref="J3:J6"/>
    <mergeCell ref="A197:A207"/>
    <mergeCell ref="B197:B202"/>
    <mergeCell ref="C2:D2"/>
    <mergeCell ref="A3:A6"/>
    <mergeCell ref="B3:B6"/>
    <mergeCell ref="C3:C6"/>
    <mergeCell ref="D12:D13"/>
    <mergeCell ref="A182:A192"/>
    <mergeCell ref="C8:C19"/>
    <mergeCell ref="B182:B196"/>
    <mergeCell ref="N3:N6"/>
    <mergeCell ref="D3:E5"/>
    <mergeCell ref="M3:M6"/>
    <mergeCell ref="C182:C192"/>
    <mergeCell ref="F211:F221"/>
    <mergeCell ref="F182:F192"/>
    <mergeCell ref="D127:D128"/>
    <mergeCell ref="D16:D19"/>
    <mergeCell ref="C71:C76"/>
    <mergeCell ref="D129:D130"/>
    <mergeCell ref="A292:A302"/>
    <mergeCell ref="A212:A223"/>
    <mergeCell ref="A1:Q1"/>
    <mergeCell ref="C292:C302"/>
    <mergeCell ref="B305:B317"/>
    <mergeCell ref="C305:C317"/>
    <mergeCell ref="A239:A249"/>
    <mergeCell ref="C279:C291"/>
    <mergeCell ref="C62:C67"/>
    <mergeCell ref="D14:D15"/>
    <mergeCell ref="B322:Q322"/>
    <mergeCell ref="F279:F288"/>
    <mergeCell ref="B239:B252"/>
    <mergeCell ref="C211:C225"/>
    <mergeCell ref="B211:B225"/>
    <mergeCell ref="C107:C115"/>
    <mergeCell ref="C140:C150"/>
    <mergeCell ref="F253:F263"/>
    <mergeCell ref="D131:D132"/>
    <mergeCell ref="C116:C132"/>
    <mergeCell ref="D22:D23"/>
    <mergeCell ref="C80:C87"/>
    <mergeCell ref="C89:C96"/>
    <mergeCell ref="D136:D137"/>
    <mergeCell ref="C26:C31"/>
    <mergeCell ref="C35:C40"/>
    <mergeCell ref="D24:D25"/>
    <mergeCell ref="C53:C61"/>
  </mergeCells>
  <phoneticPr fontId="0" type="noConversion"/>
  <pageMargins left="0.7" right="0.7" top="0.75" bottom="0.75" header="0.3" footer="0.3"/>
  <pageSetup paperSize="9" scale="35" fitToHeight="0" orientation="landscape" r:id="rId8"/>
  <ignoredErrors>
    <ignoredError sqref="M175 M188 M203 M217 M232 M245 M259 M272 I272 M285 I309 I306 I295" formula="1"/>
  </ignoredErrors>
  <legacy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РИОСВ-Пазарджик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SLAleksandrov</dc:creator>
  <cp:lastModifiedBy>PC2</cp:lastModifiedBy>
  <cp:lastPrinted>2022-01-11T09:34:24Z</cp:lastPrinted>
  <dcterms:created xsi:type="dcterms:W3CDTF">2013-11-08T15:13:18Z</dcterms:created>
  <dcterms:modified xsi:type="dcterms:W3CDTF">2026-07-06T10:25:39Z</dcterms:modified>
</cp:coreProperties>
</file>